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c\Documents\Sales\"/>
    </mc:Choice>
  </mc:AlternateContent>
  <bookViews>
    <workbookView xWindow="480" yWindow="120" windowWidth="27800" windowHeight="11740"/>
  </bookViews>
  <sheets>
    <sheet name="ADI TO DEALER" sheetId="1" r:id="rId1"/>
    <sheet name="Sheet1" sheetId="6" state="hidden" r:id="rId2"/>
    <sheet name="LPO" sheetId="5" state="hidden" r:id="rId3"/>
    <sheet name="RPO" sheetId="4" state="hidden" r:id="rId4"/>
  </sheets>
  <definedNames>
    <definedName name="_xlnm._FilterDatabase" localSheetId="1" hidden="1">Sheet1!$A$1:$F$248</definedName>
    <definedName name="_xlnm.Print_Area" localSheetId="0">'ADI TO DEALER'!$C$2:$BD$79</definedName>
    <definedName name="_xlnm.Print_Area" localSheetId="2">LPO!$C$2:$BD$79</definedName>
    <definedName name="_xlnm.Print_Area" localSheetId="3">RPO!$C$2:$BD$79</definedName>
  </definedNames>
  <calcPr calcId="152511"/>
</workbook>
</file>

<file path=xl/calcChain.xml><?xml version="1.0" encoding="utf-8"?>
<calcChain xmlns="http://schemas.openxmlformats.org/spreadsheetml/2006/main">
  <c r="O42" i="1" l="1"/>
  <c r="O47" i="1" s="1"/>
  <c r="D37" i="1"/>
  <c r="D42" i="1" l="1"/>
  <c r="S37" i="1"/>
  <c r="D47" i="1" s="1"/>
  <c r="D32" i="1" l="1"/>
  <c r="K10" i="1"/>
  <c r="K14" i="1"/>
  <c r="Z14" i="1"/>
  <c r="AT68" i="5" l="1"/>
  <c r="AP68" i="5"/>
  <c r="AP67" i="5" s="1"/>
  <c r="K61" i="5"/>
  <c r="K58" i="5"/>
  <c r="AY53" i="5"/>
  <c r="W42" i="5"/>
  <c r="N37" i="5"/>
  <c r="S37" i="5" s="1"/>
  <c r="M32" i="5"/>
  <c r="AY54" i="5" s="1"/>
  <c r="X31" i="5"/>
  <c r="AJ46" i="5" s="1"/>
  <c r="AJ31" i="5" s="1"/>
  <c r="BB53" i="5" l="1"/>
  <c r="BB54" i="5"/>
  <c r="AJ41" i="5"/>
  <c r="AJ40" i="5" s="1"/>
  <c r="AY31" i="5"/>
  <c r="AQ50" i="5"/>
  <c r="AJ47" i="5"/>
  <c r="AJ45" i="5"/>
  <c r="AJ30" i="5" s="1"/>
  <c r="AP46" i="5"/>
  <c r="AV47" i="5" s="1"/>
  <c r="AJ42" i="5"/>
  <c r="AP41" i="5"/>
  <c r="AJ36" i="5"/>
  <c r="AR54" i="5"/>
  <c r="X33" i="5"/>
  <c r="AR53" i="5"/>
  <c r="AT68" i="4"/>
  <c r="AP67" i="4" s="1"/>
  <c r="AP68" i="4"/>
  <c r="K61" i="4"/>
  <c r="K58" i="4"/>
  <c r="N37" i="4"/>
  <c r="S37" i="4" s="1"/>
  <c r="M32" i="4"/>
  <c r="AR54" i="4" s="1"/>
  <c r="AU50" i="5" l="1"/>
  <c r="AM50" i="5"/>
  <c r="AY32" i="5"/>
  <c r="AY30" i="5"/>
  <c r="AV37" i="5"/>
  <c r="AJ35" i="5"/>
  <c r="AP36" i="5"/>
  <c r="AJ37" i="5"/>
  <c r="AP42" i="5"/>
  <c r="AP40" i="5"/>
  <c r="AV42" i="5"/>
  <c r="AP47" i="5"/>
  <c r="AP45" i="5"/>
  <c r="X31" i="4"/>
  <c r="AJ46" i="4" s="1"/>
  <c r="AR53" i="4"/>
  <c r="AJ41" i="4"/>
  <c r="AJ42" i="4" s="1"/>
  <c r="AJ36" i="4"/>
  <c r="AT68" i="1"/>
  <c r="AP68" i="1"/>
  <c r="AP46" i="4" l="1"/>
  <c r="AJ31" i="4"/>
  <c r="AJ32" i="5"/>
  <c r="AP37" i="5"/>
  <c r="AP35" i="5"/>
  <c r="AP30" i="5" s="1"/>
  <c r="AP31" i="5"/>
  <c r="AP32" i="5" s="1"/>
  <c r="AV47" i="4"/>
  <c r="AJ45" i="4"/>
  <c r="AJ30" i="4" s="1"/>
  <c r="AY31" i="4"/>
  <c r="AY32" i="4" s="1"/>
  <c r="AQ50" i="4"/>
  <c r="AM50" i="4" s="1"/>
  <c r="AP41" i="4"/>
  <c r="AP40" i="4" s="1"/>
  <c r="AJ47" i="4"/>
  <c r="X33" i="4"/>
  <c r="AV42" i="4"/>
  <c r="AJ40" i="4"/>
  <c r="AP45" i="4"/>
  <c r="AP47" i="4"/>
  <c r="AV37" i="4"/>
  <c r="AJ35" i="4"/>
  <c r="AP36" i="4"/>
  <c r="AJ37" i="4"/>
  <c r="AP67" i="1"/>
  <c r="AK69" i="5" l="1"/>
  <c r="AJ69" i="5"/>
  <c r="AJ67" i="5"/>
  <c r="AK67" i="5"/>
  <c r="AV32" i="5"/>
  <c r="AY30" i="4"/>
  <c r="AP42" i="4"/>
  <c r="AU50" i="4"/>
  <c r="AJ32" i="4"/>
  <c r="AP31" i="4"/>
  <c r="AP32" i="4" s="1"/>
  <c r="AP37" i="4"/>
  <c r="AP35" i="4"/>
  <c r="AP30" i="4" s="1"/>
  <c r="K58" i="1"/>
  <c r="AV32" i="4" l="1"/>
  <c r="BB53" i="4"/>
  <c r="BB54" i="4"/>
  <c r="AY53" i="4"/>
  <c r="AY54" i="4"/>
  <c r="AK69" i="4"/>
  <c r="AJ69" i="4"/>
  <c r="AK67" i="4"/>
  <c r="AJ67" i="4"/>
  <c r="AJ36" i="1"/>
  <c r="AR53" i="1"/>
  <c r="AR54" i="1"/>
  <c r="AJ41" i="1"/>
  <c r="X31" i="1"/>
  <c r="AQ50" i="1" s="1"/>
  <c r="AJ40" i="1" l="1"/>
  <c r="AJ35" i="1"/>
  <c r="AP41" i="1"/>
  <c r="AP36" i="1"/>
  <c r="AP35" i="1" s="1"/>
  <c r="AJ46" i="1"/>
  <c r="AM50" i="1"/>
  <c r="AJ42" i="1"/>
  <c r="AY31" i="1"/>
  <c r="AY30" i="1" s="1"/>
  <c r="X33" i="1"/>
  <c r="AJ37" i="1"/>
  <c r="AJ45" i="1" l="1"/>
  <c r="AJ30" i="1" s="1"/>
  <c r="AJ31" i="1"/>
  <c r="AJ32" i="1" s="1"/>
  <c r="AP42" i="1"/>
  <c r="AP40" i="1"/>
  <c r="AV42" i="1"/>
  <c r="AY32" i="1"/>
  <c r="AV37" i="1"/>
  <c r="AP37" i="1"/>
  <c r="AP46" i="1"/>
  <c r="AU50" i="1"/>
  <c r="AJ47" i="1"/>
  <c r="AP31" i="1" l="1"/>
  <c r="AP32" i="1" s="1"/>
  <c r="AJ69" i="1" s="1"/>
  <c r="AP45" i="1"/>
  <c r="AP30" i="1" s="1"/>
  <c r="AY53" i="1"/>
  <c r="AY54" i="1"/>
  <c r="AV47" i="1"/>
  <c r="AP47" i="1"/>
  <c r="AK67" i="1"/>
  <c r="AJ67" i="1"/>
  <c r="AV32" i="1" l="1"/>
  <c r="BB53" i="1"/>
  <c r="BB54" i="1"/>
  <c r="AK69" i="1"/>
</calcChain>
</file>

<file path=xl/sharedStrings.xml><?xml version="1.0" encoding="utf-8"?>
<sst xmlns="http://schemas.openxmlformats.org/spreadsheetml/2006/main" count="1025" uniqueCount="490">
  <si>
    <t>DEALERSHIP NAME:</t>
  </si>
  <si>
    <t>ADDRESS:</t>
  </si>
  <si>
    <t>CITY:</t>
  </si>
  <si>
    <t>ST:</t>
  </si>
  <si>
    <t>DEALER CODE:</t>
  </si>
  <si>
    <t>ZIP:</t>
  </si>
  <si>
    <t>COMPANY:</t>
  </si>
  <si>
    <t>REPRESENTATIVE:</t>
  </si>
  <si>
    <t>DATE:</t>
  </si>
  <si>
    <t>ACCESSORY CATEGORY:</t>
  </si>
  <si>
    <t>I. DEALERSHIP TRUCK SALES AND PENETRATION GOALS</t>
  </si>
  <si>
    <t>AVG MONTH TRUCK SALES</t>
  </si>
  <si>
    <t>REVENUE</t>
  </si>
  <si>
    <t>GROSS PROFIT</t>
  </si>
  <si>
    <t>%</t>
  </si>
  <si>
    <t>MONTHLY</t>
  </si>
  <si>
    <t>ANNUALLY</t>
  </si>
  <si>
    <t>II. PARTS DEPARTMENT</t>
  </si>
  <si>
    <t>ACQUISITION / INVOICE COST</t>
  </si>
  <si>
    <t>MARK-UP %</t>
  </si>
  <si>
    <t>ACCESSORY CREDIT</t>
  </si>
  <si>
    <t>III. SERVICE DEPARTMENT</t>
  </si>
  <si>
    <t>INSTALLATION LABOR COST</t>
  </si>
  <si>
    <t>INSTALLATION CHARGE</t>
  </si>
  <si>
    <t>IV. SALES DEPARTMENT</t>
  </si>
  <si>
    <t>AVERAGE RETAIL PRICE - INSTALLED</t>
  </si>
  <si>
    <t>V. SALES ASSOCIATE INCENTIVES PAID (OPTIONS):</t>
  </si>
  <si>
    <t>OPTION I:  FIXED DOLLAR AMOUNT FROM PARTS DEPARTMENT</t>
  </si>
  <si>
    <t>OPTION II:  FIXED DOLLAR AMOUNT FROM SALES DEPARTMENT</t>
  </si>
  <si>
    <t>OPTION III:  % OF RETAIL SALE PRICE</t>
  </si>
  <si>
    <t>OPTION IV:  % OF GROSS MARGIN</t>
  </si>
  <si>
    <t>PREPARED BY:</t>
  </si>
  <si>
    <t>PREPARED FOR:</t>
  </si>
  <si>
    <t>CURRENT TARGET</t>
  </si>
  <si>
    <t>REMAINING POTENTIAL</t>
  </si>
  <si>
    <t>PROFIT</t>
  </si>
  <si>
    <t>to</t>
  </si>
  <si>
    <t>would increase</t>
  </si>
  <si>
    <r>
      <t xml:space="preserve">An </t>
    </r>
    <r>
      <rPr>
        <b/>
        <u/>
        <sz val="10"/>
        <color theme="1"/>
        <rFont val="Calibri"/>
        <family val="2"/>
        <scheme val="minor"/>
      </rPr>
      <t>increase</t>
    </r>
    <r>
      <rPr>
        <sz val="10"/>
        <color theme="1"/>
        <rFont val="Calibri"/>
        <family val="2"/>
        <scheme val="minor"/>
      </rPr>
      <t xml:space="preserve"> in your Penetration Goal by </t>
    </r>
  </si>
  <si>
    <t>PART COST</t>
  </si>
  <si>
    <t>ACCESSORY PENETRATION</t>
  </si>
  <si>
    <t>ACCESSORY/MONTH</t>
  </si>
  <si>
    <t>ACCESSORY/ANNUAL</t>
  </si>
  <si>
    <t>PER UNIT</t>
  </si>
  <si>
    <t>DEALER EVALUATION</t>
  </si>
  <si>
    <t>PARTS</t>
  </si>
  <si>
    <t>SERVICE</t>
  </si>
  <si>
    <t>SALES</t>
  </si>
  <si>
    <t>SALES ASSOCIATES</t>
  </si>
  <si>
    <t>DEALER</t>
  </si>
  <si>
    <t>DEALER OPPORTUNITY ACHIEVEMENT</t>
  </si>
  <si>
    <t>SPRAY-IN BED PROTECTION - FACTORY</t>
  </si>
  <si>
    <t>DROP-IN BEDLINERS - LPO</t>
  </si>
  <si>
    <t>LABOR CST/HR</t>
  </si>
  <si>
    <t>WARRANTY LABOR RATE</t>
  </si>
  <si>
    <t>LABOR HOURS</t>
  </si>
  <si>
    <t>BAC</t>
  </si>
  <si>
    <t>2015 RVDs</t>
  </si>
  <si>
    <t>Average</t>
  </si>
  <si>
    <t>WESLACO MOTORS LP</t>
  </si>
  <si>
    <t>MARTIN CHEVROLET BUICK GMC</t>
  </si>
  <si>
    <t>NEESSEN CHEVROLET, BUICK, GMC TRUCK INC</t>
  </si>
  <si>
    <t>LAROCHE CHEVROLET BUICK GMC CADILLAC</t>
  </si>
  <si>
    <t>COWBOY CHEVROLET-BUICK-GMC-CADILLAC</t>
  </si>
  <si>
    <t>RIO MOTOR CO.</t>
  </si>
  <si>
    <t>CHUCK NASH CHEVROLET BUICK GMC</t>
  </si>
  <si>
    <t>COVERT CHEVROLET BUICK GMC</t>
  </si>
  <si>
    <t>AUTONATION BUICK GMC CORPUS CHRISTI</t>
  </si>
  <si>
    <t>DON DAVIS MOTOR CO., INC.</t>
  </si>
  <si>
    <t>WIESNER, INC. - HUNTSVILLE</t>
  </si>
  <si>
    <t>DON DAVIS CHEVROLET BUICK GMC</t>
  </si>
  <si>
    <t>GAY BUICK GMC, INC.</t>
  </si>
  <si>
    <t>LUKE FRUIA MOTORS</t>
  </si>
  <si>
    <t>CLASSIC BUICK, GMC</t>
  </si>
  <si>
    <t>WITTE, INC.</t>
  </si>
  <si>
    <t>BECK &amp; MASTEN BUICK GMC, INC.</t>
  </si>
  <si>
    <t>BERT OGDEN MOTORS, INC.</t>
  </si>
  <si>
    <t>POWELL WATSON MOTORS, INC.</t>
  </si>
  <si>
    <t>SOECHTING MOTORS, INC.</t>
  </si>
  <si>
    <t>DON DAVIS BUICK GMC</t>
  </si>
  <si>
    <t>COVERT CADILLAC BUICK GMC</t>
  </si>
  <si>
    <t>WIESNER BUICK GMC</t>
  </si>
  <si>
    <t>DEMONTROND AUTOMOTIVE GROUP, INC.</t>
  </si>
  <si>
    <t>BRASHER MOTOR COMPANY OF WEIMAR, INC.</t>
  </si>
  <si>
    <t>CAVENDER BUICK GMC</t>
  </si>
  <si>
    <t>PURSCH MOTORS INC.</t>
  </si>
  <si>
    <t>ANCIRA BUICK GMC</t>
  </si>
  <si>
    <t>CRENWELGE MOTORS</t>
  </si>
  <si>
    <t>GUNN BUICK-GMC, LTD</t>
  </si>
  <si>
    <t>WEST POINT BUICK GMC</t>
  </si>
  <si>
    <t>BOUNDS CHEVROLET</t>
  </si>
  <si>
    <t>RON CARTER AUTOLAND</t>
  </si>
  <si>
    <t>BECK &amp; MASTEN BUICK GMC GULF FREEWAY, INC.</t>
  </si>
  <si>
    <t>ARANSAS AUTOPLEX</t>
  </si>
  <si>
    <t>BROWN AUTOMOTIVE CENTER, INC.</t>
  </si>
  <si>
    <t>PORT LAVACA CHEVROLET BUICK GMC</t>
  </si>
  <si>
    <t>PARTNERS CHEVROLET BUICK GMC</t>
  </si>
  <si>
    <t>SOUTH TEXAS BUICK-GMC</t>
  </si>
  <si>
    <t>NYLE MAXWELL GMC</t>
  </si>
  <si>
    <t>VICTORY BUICK GMC</t>
  </si>
  <si>
    <t>TEXAN GMC BUICK</t>
  </si>
  <si>
    <t>BAYTOWN GMC BUICK</t>
  </si>
  <si>
    <t>FINNEGAN CHEVROLET</t>
  </si>
  <si>
    <t>GILLMAN CHEVROLET BUICK GMC</t>
  </si>
  <si>
    <t>GULF COAST CHEVROLET BUICK GMC</t>
  </si>
  <si>
    <t>ALICE CHEVROLET, BUICK, GMC</t>
  </si>
  <si>
    <t>CLASSIC CHEVROLET BUICK GMC CADILLAC</t>
  </si>
  <si>
    <t>CAVENDER BUICK GMC WEST</t>
  </si>
  <si>
    <t>STERLING MCCALL BUICK GMC</t>
  </si>
  <si>
    <t>TEXANA BUICK GMC</t>
  </si>
  <si>
    <t>BRUCE LOWRIE CHEVROLET, INC.</t>
  </si>
  <si>
    <t>BAYER MOTOR CO., INC.</t>
  </si>
  <si>
    <t>AUTONATION CHEVROLET ENNIS</t>
  </si>
  <si>
    <t>JIM HOFFPAUIR, INC.</t>
  </si>
  <si>
    <t>CARLISLE CHEVROLET BUICK GMC CADILLAC</t>
  </si>
  <si>
    <t>RAMEY CHEVROLET CADILLAC CO.</t>
  </si>
  <si>
    <t>EL DORADO MOTORS, INC.</t>
  </si>
  <si>
    <t>CLASSIC CHEVROLET BUICK GMC</t>
  </si>
  <si>
    <t>LAKESIDE CHEVROLET COMPANY</t>
  </si>
  <si>
    <t>BEENE MOTOR SALES, INC</t>
  </si>
  <si>
    <t>JAMES WOOD CHEVROLET BUICK GMC</t>
  </si>
  <si>
    <t>BACON CHEVROLET, INC.</t>
  </si>
  <si>
    <t>FRIENDLY CHEVROLET, LTD.</t>
  </si>
  <si>
    <t>GRAFF CHEVROLET COMPANY</t>
  </si>
  <si>
    <t>HUFFINES CHEVROLET</t>
  </si>
  <si>
    <t>JUPITER CHEVROLET, L.P.</t>
  </si>
  <si>
    <t>BRUNER MOTORS, INC.</t>
  </si>
  <si>
    <t>BOB TEDFORD CHEVROLET CO.</t>
  </si>
  <si>
    <t>LEWIS CHEVROLET BUICK GMC</t>
  </si>
  <si>
    <t>JAMES WOOD CHEVROLET-CADILLAC</t>
  </si>
  <si>
    <t>DOW AUTOPLEX</t>
  </si>
  <si>
    <t>JERRYS CHEVROLET, CADILLAC</t>
  </si>
  <si>
    <t>CHUCK FAIRBANKS CHEVROLET, INC.</t>
  </si>
  <si>
    <t>CLASSIC CHEVROLET, INC.</t>
  </si>
  <si>
    <t>GLOFF MOTORS, INC.</t>
  </si>
  <si>
    <t>DON RINGLER CHEVROLET</t>
  </si>
  <si>
    <t>AUTONATION CHEVROLET WACO</t>
  </si>
  <si>
    <t>TEAM BONNER CHEVROLET CADILLAC</t>
  </si>
  <si>
    <t>LYNN SMITH CHEVROLET</t>
  </si>
  <si>
    <t>RELIABLE CHEVROLET</t>
  </si>
  <si>
    <t>YOUNG CHEVROLET, INC.</t>
  </si>
  <si>
    <t>RAY HUFFINES CHEVROLET, INC.</t>
  </si>
  <si>
    <t>TOM LIGHT CHEVROLET COMPANY</t>
  </si>
  <si>
    <t>CUTSHAW CHEVROLET INC</t>
  </si>
  <si>
    <t>GOUND CHEVROLET COMPANY</t>
  </si>
  <si>
    <t>MILLER-STARNES CHEVROLET-BUICK, INC.</t>
  </si>
  <si>
    <t>MID-AMERICA AUTO GROUP</t>
  </si>
  <si>
    <t>TISHOMINGO CHEVROLET, INC.</t>
  </si>
  <si>
    <t>ARNOLD-BAKER CHEVROLET CO.</t>
  </si>
  <si>
    <t>YORK GARY AUTOPLEX, INC.</t>
  </si>
  <si>
    <t>TEAGUE CHEVROLET TOYOTA, INC.</t>
  </si>
  <si>
    <t>PIPPEN MOTOR COMPANY</t>
  </si>
  <si>
    <t>YAZELL CHEVROLET INC.</t>
  </si>
  <si>
    <t>PETERS CHEVROLET, INC.</t>
  </si>
  <si>
    <t>NEHLS CHEVROLET</t>
  </si>
  <si>
    <t>SANDLIN MOTORS, INC.</t>
  </si>
  <si>
    <t>ORR, INC.</t>
  </si>
  <si>
    <t>RAY JONES CHEVROLET</t>
  </si>
  <si>
    <t>JAMES HODGE CHEVROLET OF BROKEN BOW</t>
  </si>
  <si>
    <t>ATZENHOFFER CHEVROLET CADILLAC</t>
  </si>
  <si>
    <t>CLASSIC CHEVROLET CADILLAC</t>
  </si>
  <si>
    <t>BRASHER-GUNN, INC.</t>
  </si>
  <si>
    <t>TEGELER CHEVROLET INC</t>
  </si>
  <si>
    <t>REGENCY CHEVROLET, BUICK, GMC</t>
  </si>
  <si>
    <t>CHARLES CLARK CHEVROLET CO.</t>
  </si>
  <si>
    <t>DON HEWLETT CHEVROLET BUICK, INC.</t>
  </si>
  <si>
    <t>DAVIS CHEVROLET</t>
  </si>
  <si>
    <t>THE ANCIRA-WINTON CHEVROLET, INC.</t>
  </si>
  <si>
    <t>PARKWAY CHEVROLET, INC.</t>
  </si>
  <si>
    <t>CLIFTON CHEVROLET, INC.</t>
  </si>
  <si>
    <t>FAMILY CHEVROLET</t>
  </si>
  <si>
    <t>STRICKLAND CHEVROLET, INC.</t>
  </si>
  <si>
    <t>KOEPP CHEVROLET, INC.</t>
  </si>
  <si>
    <t>SEGUIN CHEVROLET, INC.</t>
  </si>
  <si>
    <t>WESTSIDE CHEVROLET, INC.</t>
  </si>
  <si>
    <t>GRANGER CHEVROLET</t>
  </si>
  <si>
    <t>MONUMENT CHEVROLET</t>
  </si>
  <si>
    <t>ALLISON CHEVROLET, INC.</t>
  </si>
  <si>
    <t>AUTONATION CHEVROLET GULF FREEWAY</t>
  </si>
  <si>
    <t>TOM BENSON CHEVROLET</t>
  </si>
  <si>
    <t>LEO MARTIN CHEVROLET, INC.</t>
  </si>
  <si>
    <t>RATLIFF CHEVROLET-BUICK</t>
  </si>
  <si>
    <t>DON ELLIOTT AUTOWORLD</t>
  </si>
  <si>
    <t>ROBBINS CHEVROLET COMPANY</t>
  </si>
  <si>
    <t>RICHARDSON BROS., INC.</t>
  </si>
  <si>
    <t>SOUR LAKE MOTOR COMPANY, INC.</t>
  </si>
  <si>
    <t>TIPOTEX CHEVROLET, INC.</t>
  </si>
  <si>
    <t>BERT OGDEN CHEVROLET, INC.</t>
  </si>
  <si>
    <t>PRICE CHEVROLET</t>
  </si>
  <si>
    <t>BUCKALEW CHEVROLET, L.P.</t>
  </si>
  <si>
    <t>AUTONATION CHEVROLET NORTH CORPUS CHRISTI</t>
  </si>
  <si>
    <t>BROWN CHEVROLET COMPANY INC</t>
  </si>
  <si>
    <t>KNAPP CHEVROLET, INC.</t>
  </si>
  <si>
    <t>HENNA CHEVROLET, L.P.</t>
  </si>
  <si>
    <t>VARA CHEVROLET</t>
  </si>
  <si>
    <t>AL WILLEFORD CHEVROLET, INC.</t>
  </si>
  <si>
    <t>MAC HAIK CHEVROLET</t>
  </si>
  <si>
    <t>NORMAN FREDE CHEVROLET CO.</t>
  </si>
  <si>
    <t>AUTONATION CHEVROLET HIGHWAY 6</t>
  </si>
  <si>
    <t>GUNN CHEVROLET, LTD.</t>
  </si>
  <si>
    <t>J. P. HARVEY MOTORS, INC.</t>
  </si>
  <si>
    <t>BRAD FENTON MOTORS OF ARDMORE, INC.</t>
  </si>
  <si>
    <t>GRAFE CHEVROLET GMC</t>
  </si>
  <si>
    <t>MCKAIG CHEVROLET BUICK</t>
  </si>
  <si>
    <t>BACON AUTO COUNTRY, INC.</t>
  </si>
  <si>
    <t>MORITZ CHEVROLET, LTD.</t>
  </si>
  <si>
    <t>CECIL ATKISSION MOTORS</t>
  </si>
  <si>
    <t>COLEMAN MOTORS, INC.</t>
  </si>
  <si>
    <t>CAVENDER CHEVROLET</t>
  </si>
  <si>
    <t>WYLIE MUSSER CHEVROLET CADILLAC</t>
  </si>
  <si>
    <t>VANDERGRIFF CHEVROLET</t>
  </si>
  <si>
    <t>LUTTRULL-MCNATT CHEVROLET</t>
  </si>
  <si>
    <t>BACON AUTOPLEX, INC.</t>
  </si>
  <si>
    <t>COVERT CHEVROLET OF HUTTO</t>
  </si>
  <si>
    <t>CAPITOL CHEVROLET, INC.</t>
  </si>
  <si>
    <t>AUTONATION CHEVROLET WEST AUSTIN</t>
  </si>
  <si>
    <t>DEMONTROND CHEVROLET</t>
  </si>
  <si>
    <t>GABRIEL/JORDAN CHEVROLET CADILLAC</t>
  </si>
  <si>
    <t>RON CRAFT CHEVROLET CADILLAC</t>
  </si>
  <si>
    <t>DEREK SCOTTS AUTO PARK</t>
  </si>
  <si>
    <t>PELTIER CHEVROLET CADILLAC</t>
  </si>
  <si>
    <t>CASTROVILLE CHEVROLET</t>
  </si>
  <si>
    <t>JK CHEVROLET</t>
  </si>
  <si>
    <t>MADILL CHEVROLET-BUICK, INC.</t>
  </si>
  <si>
    <t>LONE STAR CHEVROLET</t>
  </si>
  <si>
    <t>WILLS POINT CHEVROLET</t>
  </si>
  <si>
    <t>MIKE PERRY CHEVROLET BUICK</t>
  </si>
  <si>
    <t>AUTONATION CHEVROLET NORTH RICHLAND HILLS</t>
  </si>
  <si>
    <t>LULING CHEVROLET BUICK GMC</t>
  </si>
  <si>
    <t>TEAGUE CHEVROLET-BUICK, INC.</t>
  </si>
  <si>
    <t>ESCAMILLA CHEVROLET GMC</t>
  </si>
  <si>
    <t>AUTONATION CHEVROLET CADILLAC SOUTH CORPUS CHRISTI</t>
  </si>
  <si>
    <t>CALDWELL COUNTRY CHEVROLET</t>
  </si>
  <si>
    <t>HOLIDAY CHEVROLET</t>
  </si>
  <si>
    <t>FREEDOM CHEVROLET</t>
  </si>
  <si>
    <t>ALLWAYS CHEVROLET</t>
  </si>
  <si>
    <t>STONEBRIAR CHEVROLET</t>
  </si>
  <si>
    <t>BROWN CHEVY BUICK GMC OF EAGLE PASS</t>
  </si>
  <si>
    <t>PATTERSON MOTORS</t>
  </si>
  <si>
    <t>VALMARK CHEVROLET</t>
  </si>
  <si>
    <t>HOPE AUTO COMPANY CHEVROLET BUICK GMC</t>
  </si>
  <si>
    <t>PELTIER CHEVROLET, INC.</t>
  </si>
  <si>
    <t>STANLEY CHEVROLET-KAUFMAN</t>
  </si>
  <si>
    <t>STANLEY CHEVROLET-BUICK-GMC-GATESVILLE</t>
  </si>
  <si>
    <t>BRITAIN CHEVROLET CADILLAC</t>
  </si>
  <si>
    <t>FIESTA CHEVROLET</t>
  </si>
  <si>
    <t>WILKINSON CHEVROLET</t>
  </si>
  <si>
    <t>EXCEL CHEVROLET</t>
  </si>
  <si>
    <t>AZTEC CHEVROLET BUICK GMC</t>
  </si>
  <si>
    <t>BACON AUTO RANCH</t>
  </si>
  <si>
    <t>FREEDOM CHEVROLET BUICK GMC</t>
  </si>
  <si>
    <t>FAULKNER CHEVROLET</t>
  </si>
  <si>
    <t>GREG MAY CHEVROLET</t>
  </si>
  <si>
    <t>AUTONATION CHEVROLET GALLERIA</t>
  </si>
  <si>
    <t>HENSON CHEVROLET BUICK GMC</t>
  </si>
  <si>
    <t>TEAM AUTO OF NAVASOTA</t>
  </si>
  <si>
    <t>GILLMAN CHEVROLET OF HARLINGEN</t>
  </si>
  <si>
    <t>GENTRY CHEVROLET INC</t>
  </si>
  <si>
    <t>TRADITIONS CHEVROLET</t>
  </si>
  <si>
    <t>CLASSIC CHEVROLET</t>
  </si>
  <si>
    <t>CANTU CHEVROLET</t>
  </si>
  <si>
    <t>PARIS CHEVROLET BUICK GMC</t>
  </si>
  <si>
    <t>LEE HOFFPAUIR CHEVROLET BUICK</t>
  </si>
  <si>
    <t>COLE-MCNATT CHEVROLET BUICK GMC</t>
  </si>
  <si>
    <t>ORR CLASSIC CHEVROLET</t>
  </si>
  <si>
    <t>ALL AMERICAN CHEVROLET OF KILLEEN</t>
  </si>
  <si>
    <t>WORFE CHEVROLET, LLC</t>
  </si>
  <si>
    <t>RUSH CHEVROLET</t>
  </si>
  <si>
    <t>CLAY COOLEY CHEVROLET</t>
  </si>
  <si>
    <t>STUTEVILLE CHEVROLET</t>
  </si>
  <si>
    <t>APPLE-SPORT CHEVROLET</t>
  </si>
  <si>
    <t>KRIS BROWN CHEVROLET BUICK GMC</t>
  </si>
  <si>
    <t>CLASSIC CHEVROLET OF HOUSTON</t>
  </si>
  <si>
    <t>TURNER CHEVROLET</t>
  </si>
  <si>
    <t>MUNDAY CHEVROLET</t>
  </si>
  <si>
    <t>BOB PRICE CHEVROLET BUICK GMC</t>
  </si>
  <si>
    <t>FIVE STAR CHEVROLET</t>
  </si>
  <si>
    <t>MINERAL WELLS CHEVROLET BUICK GMC</t>
  </si>
  <si>
    <t>JOHN MCCLAREN CHEVROLET</t>
  </si>
  <si>
    <t>CHEVROLET BUICK MARBLE FALLS</t>
  </si>
  <si>
    <t>COMMERCE CHEVROLET BUICK</t>
  </si>
  <si>
    <t>JAY HODGE CHEVROLET</t>
  </si>
  <si>
    <t>City</t>
  </si>
  <si>
    <t>State</t>
  </si>
  <si>
    <t>Top Accessory Opportunities</t>
  </si>
  <si>
    <t>Bedliners</t>
  </si>
  <si>
    <t>Floor Liners (2 rows)</t>
  </si>
  <si>
    <t>6" Assist Steps</t>
  </si>
  <si>
    <t>4" Assist Steps</t>
  </si>
  <si>
    <t>Kicker Audio System</t>
  </si>
  <si>
    <t>Front Console Insert</t>
  </si>
  <si>
    <t>Underseat Storage</t>
  </si>
  <si>
    <t>Description</t>
  </si>
  <si>
    <t>Dealer Cost</t>
  </si>
  <si>
    <t>MSRP</t>
  </si>
  <si>
    <t>Install Time</t>
  </si>
  <si>
    <t>Tonneau Cover-Quad-Fold</t>
  </si>
  <si>
    <t>Tonneau Cover-Roll N Lock</t>
  </si>
  <si>
    <t>Black Bowtie Emblems</t>
  </si>
  <si>
    <t>Protection Package</t>
  </si>
  <si>
    <t>Labor</t>
  </si>
  <si>
    <t xml:space="preserve">Time </t>
  </si>
  <si>
    <t>Rate</t>
  </si>
  <si>
    <t>BAC CODE:</t>
  </si>
  <si>
    <t>WESLACO</t>
  </si>
  <si>
    <t>TX</t>
  </si>
  <si>
    <t>CLEVELAND</t>
  </si>
  <si>
    <t>KINGSVILLE</t>
  </si>
  <si>
    <t>BRENHAM</t>
  </si>
  <si>
    <t>SILSBEE</t>
  </si>
  <si>
    <t>RIO GRANDE CITY</t>
  </si>
  <si>
    <t>SAN MARCOS</t>
  </si>
  <si>
    <t>BASTROP</t>
  </si>
  <si>
    <t>CORPUS CHRISTI</t>
  </si>
  <si>
    <t>EL CAMPO</t>
  </si>
  <si>
    <t>HUNTSVILLE</t>
  </si>
  <si>
    <t>BAY CITY</t>
  </si>
  <si>
    <t>DICKINSON</t>
  </si>
  <si>
    <t>BROWNSVILLE</t>
  </si>
  <si>
    <t>BEAUMONT</t>
  </si>
  <si>
    <t>KARNES CITY</t>
  </si>
  <si>
    <t>HOUSTON</t>
  </si>
  <si>
    <t>EDINBURG</t>
  </si>
  <si>
    <t>LAREDO</t>
  </si>
  <si>
    <t>SEGUIN</t>
  </si>
  <si>
    <t>LAKE JACKSON</t>
  </si>
  <si>
    <t>AUSTIN</t>
  </si>
  <si>
    <t>CONROE</t>
  </si>
  <si>
    <t>WEIMAR</t>
  </si>
  <si>
    <t>SAN ANTONIO</t>
  </si>
  <si>
    <t>PLEASANTON</t>
  </si>
  <si>
    <t>BOERNE</t>
  </si>
  <si>
    <t>KERRVILLE</t>
  </si>
  <si>
    <t>SELMA</t>
  </si>
  <si>
    <t>LIVINGSTON</t>
  </si>
  <si>
    <t>ALVIN</t>
  </si>
  <si>
    <t>ARANSAS PASS</t>
  </si>
  <si>
    <t>DEL RIO</t>
  </si>
  <si>
    <t>PORT LAVACA</t>
  </si>
  <si>
    <t>CUERO</t>
  </si>
  <si>
    <t>MC ALLEN</t>
  </si>
  <si>
    <t>ROUND ROCK</t>
  </si>
  <si>
    <t>VICTORIA</t>
  </si>
  <si>
    <t>HUMBLE</t>
  </si>
  <si>
    <t>BAYTOWN</t>
  </si>
  <si>
    <t>ROSENBERG</t>
  </si>
  <si>
    <t>SAN BENITO</t>
  </si>
  <si>
    <t>ANGLETON</t>
  </si>
  <si>
    <t>ALICE</t>
  </si>
  <si>
    <t>GALVESTON</t>
  </si>
  <si>
    <t>EDNA</t>
  </si>
  <si>
    <t>FORT WORTH</t>
  </si>
  <si>
    <t>COMANCHE</t>
  </si>
  <si>
    <t>ENNIS</t>
  </si>
  <si>
    <t>LAMPASAS</t>
  </si>
  <si>
    <t>WAXAHACHIE</t>
  </si>
  <si>
    <t>SHERMAN</t>
  </si>
  <si>
    <t>MCKINNEY</t>
  </si>
  <si>
    <t>GRANBURY</t>
  </si>
  <si>
    <t>ROCKWALL</t>
  </si>
  <si>
    <t>MEXIA</t>
  </si>
  <si>
    <t>DECATUR</t>
  </si>
  <si>
    <t>FRANKSTON</t>
  </si>
  <si>
    <t>DALLAS</t>
  </si>
  <si>
    <t>GRAND PRAIRIE</t>
  </si>
  <si>
    <t>LEWISVILLE</t>
  </si>
  <si>
    <t>GARLAND</t>
  </si>
  <si>
    <t>STEPHENVILLE</t>
  </si>
  <si>
    <t>FARMERSVILLE</t>
  </si>
  <si>
    <t>CANTON</t>
  </si>
  <si>
    <t>DENTON</t>
  </si>
  <si>
    <t>MINEOLA</t>
  </si>
  <si>
    <t>WEATHERFORD</t>
  </si>
  <si>
    <t>DESOTO</t>
  </si>
  <si>
    <t>GRAPEVINE</t>
  </si>
  <si>
    <t>CLIFTON</t>
  </si>
  <si>
    <t>TEMPLE</t>
  </si>
  <si>
    <t>WACO</t>
  </si>
  <si>
    <t>DENISON</t>
  </si>
  <si>
    <t>BURLESON</t>
  </si>
  <si>
    <t>RICHARDSON</t>
  </si>
  <si>
    <t>PLANO</t>
  </si>
  <si>
    <t>BRYAN</t>
  </si>
  <si>
    <t>GRAPELAND</t>
  </si>
  <si>
    <t>NACOGDOCHES</t>
  </si>
  <si>
    <t>ROCKDALE</t>
  </si>
  <si>
    <t>ADA</t>
  </si>
  <si>
    <t>OK</t>
  </si>
  <si>
    <t>TISHOMINGO</t>
  </si>
  <si>
    <t>MAGNOLIA</t>
  </si>
  <si>
    <t>AR</t>
  </si>
  <si>
    <t>NASHVILLE</t>
  </si>
  <si>
    <t>EL DORADO</t>
  </si>
  <si>
    <t>CARTHAGE</t>
  </si>
  <si>
    <t>GILMER</t>
  </si>
  <si>
    <t>LONGVIEW</t>
  </si>
  <si>
    <t>MARSHALL</t>
  </si>
  <si>
    <t>MOUNT PLEASANT</t>
  </si>
  <si>
    <t>TEXARKANA</t>
  </si>
  <si>
    <t>CENTER</t>
  </si>
  <si>
    <t>BROKEN BOW</t>
  </si>
  <si>
    <t>LA GRANGE</t>
  </si>
  <si>
    <t>INDUSTRY</t>
  </si>
  <si>
    <t>UVALDE</t>
  </si>
  <si>
    <t>GEORGETOWN</t>
  </si>
  <si>
    <t>TOMBALL</t>
  </si>
  <si>
    <t>CORRIGAN</t>
  </si>
  <si>
    <t>PEARLAND</t>
  </si>
  <si>
    <t>LA VERNIA</t>
  </si>
  <si>
    <t>KATY</t>
  </si>
  <si>
    <t>ORANGE</t>
  </si>
  <si>
    <t>PASADENA</t>
  </si>
  <si>
    <t>JASPER</t>
  </si>
  <si>
    <t>LLANO</t>
  </si>
  <si>
    <t>WHARTON</t>
  </si>
  <si>
    <t>FLORESVILLE</t>
  </si>
  <si>
    <t>SOUR LAKE</t>
  </si>
  <si>
    <t>MISSION</t>
  </si>
  <si>
    <t>DEVINE</t>
  </si>
  <si>
    <t>PORTLAND</t>
  </si>
  <si>
    <t>CLARKSVILLE</t>
  </si>
  <si>
    <t>ARDMORE</t>
  </si>
  <si>
    <t>HALLETTSVILLE</t>
  </si>
  <si>
    <t>GLADEWATER</t>
  </si>
  <si>
    <t>JACKSONVILLE</t>
  </si>
  <si>
    <t>NEW BOSTON</t>
  </si>
  <si>
    <t>TERRELL</t>
  </si>
  <si>
    <t>ARLINGTON</t>
  </si>
  <si>
    <t>SANGER</t>
  </si>
  <si>
    <t>PALESTINE</t>
  </si>
  <si>
    <t>HUTTO</t>
  </si>
  <si>
    <t>TEXAS CITY</t>
  </si>
  <si>
    <t>HENDERSON</t>
  </si>
  <si>
    <t>HEARNE</t>
  </si>
  <si>
    <t>LUFKIN</t>
  </si>
  <si>
    <t>CASTROVILLE</t>
  </si>
  <si>
    <t>NEDERLAND</t>
  </si>
  <si>
    <t>MADILL</t>
  </si>
  <si>
    <t>FAIRFIELD</t>
  </si>
  <si>
    <t>WILLS POINT</t>
  </si>
  <si>
    <t>SAN AUGUSTINE</t>
  </si>
  <si>
    <t>JERSEY VILLAGE</t>
  </si>
  <si>
    <t xml:space="preserve">NORTH RICHLAND </t>
  </si>
  <si>
    <t>LULING</t>
  </si>
  <si>
    <t>MABANK</t>
  </si>
  <si>
    <t>HEBBRONVILLE</t>
  </si>
  <si>
    <t>CALDWELL</t>
  </si>
  <si>
    <t>WHITESBORO</t>
  </si>
  <si>
    <t>MATHIS</t>
  </si>
  <si>
    <t>FRISCO</t>
  </si>
  <si>
    <t>EAGLE PASS</t>
  </si>
  <si>
    <t>KILGORE</t>
  </si>
  <si>
    <t>NEW BRAUNFELS</t>
  </si>
  <si>
    <t>HOPE</t>
  </si>
  <si>
    <t>TYLER</t>
  </si>
  <si>
    <t>KAUFMAN</t>
  </si>
  <si>
    <t>GATESVILLE</t>
  </si>
  <si>
    <t>GREENVILLE</t>
  </si>
  <si>
    <t>REFUGIO</t>
  </si>
  <si>
    <t>JEFFERSON</t>
  </si>
  <si>
    <t>BEEVILLE</t>
  </si>
  <si>
    <t>ATHENS</t>
  </si>
  <si>
    <t>PITTSBURG</t>
  </si>
  <si>
    <t>WEST</t>
  </si>
  <si>
    <t>MADISONVILLE</t>
  </si>
  <si>
    <t>NAVASOTA</t>
  </si>
  <si>
    <t>HARLINGEN</t>
  </si>
  <si>
    <t>DE QUEEN</t>
  </si>
  <si>
    <t>EAST BERNARD</t>
  </si>
  <si>
    <t>SUGAR LAND</t>
  </si>
  <si>
    <t>FREER</t>
  </si>
  <si>
    <t>PARIS</t>
  </si>
  <si>
    <t>GOLDTHWAITE</t>
  </si>
  <si>
    <t>GAINESVILLE</t>
  </si>
  <si>
    <t>ASHDOWN</t>
  </si>
  <si>
    <t>KILLEEN</t>
  </si>
  <si>
    <t>DILLEY</t>
  </si>
  <si>
    <t>ELGIN</t>
  </si>
  <si>
    <t>IRVING</t>
  </si>
  <si>
    <t>DURANT</t>
  </si>
  <si>
    <t>MARLIN</t>
  </si>
  <si>
    <t>CLEBURNE</t>
  </si>
  <si>
    <t>CROSBY</t>
  </si>
  <si>
    <t>FREDERICKSBURG</t>
  </si>
  <si>
    <t>CARROLLTON</t>
  </si>
  <si>
    <t>MINERAL WELLS</t>
  </si>
  <si>
    <t>MC GREGOR</t>
  </si>
  <si>
    <t>MARBLE FALLS</t>
  </si>
  <si>
    <t>COMMERCE</t>
  </si>
  <si>
    <t>SULPHUR SPRINGS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</si>
</sst>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&quot;$&quot;#,##0.00"/>
    <numFmt numFmtId="166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b/>
      <sz val="18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8"/>
      <color theme="5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2">
    <border>
      <left/>
      <right/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/>
      <diagonal/>
    </border>
    <border>
      <left style="thin">
        <color theme="0"/>
      </left>
      <right style="thin">
        <color theme="5"/>
      </right>
      <top style="thin">
        <color theme="5"/>
      </top>
      <bottom/>
      <diagonal/>
    </border>
    <border>
      <left style="thin">
        <color theme="0"/>
      </left>
      <right style="thin">
        <color theme="0"/>
      </right>
      <top style="medium">
        <color theme="5"/>
      </top>
      <bottom style="medium">
        <color theme="5"/>
      </bottom>
      <diagonal/>
    </border>
    <border>
      <left style="thin">
        <color theme="0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 style="thin">
        <color theme="0"/>
      </right>
      <top style="thin">
        <color theme="5"/>
      </top>
      <bottom style="thin">
        <color theme="5"/>
      </bottom>
      <diagonal/>
    </border>
    <border>
      <left/>
      <right style="thin">
        <color theme="0"/>
      </right>
      <top style="thin">
        <color theme="5"/>
      </top>
      <bottom/>
      <diagonal/>
    </border>
    <border>
      <left/>
      <right style="thin">
        <color theme="0"/>
      </right>
      <top style="medium">
        <color theme="5"/>
      </top>
      <bottom style="medium">
        <color theme="5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2" tint="-9.9948118533890809E-2"/>
      </right>
      <top style="thin">
        <color theme="0"/>
      </top>
      <bottom style="medium">
        <color rgb="FFFFC00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1">
    <xf numFmtId="0" fontId="0" fillId="0" borderId="0" xfId="0"/>
    <xf numFmtId="0" fontId="5" fillId="2" borderId="1" xfId="0" applyFont="1" applyFill="1" applyBorder="1" applyAlignment="1" applyProtection="1">
      <alignment vertical="center"/>
    </xf>
    <xf numFmtId="0" fontId="5" fillId="0" borderId="2" xfId="0" applyFont="1" applyBorder="1" applyAlignment="1" applyProtection="1">
      <alignment vertical="center"/>
    </xf>
    <xf numFmtId="0" fontId="5" fillId="3" borderId="0" xfId="0" applyFont="1" applyFill="1" applyBorder="1" applyAlignment="1" applyProtection="1">
      <alignment vertical="center"/>
    </xf>
    <xf numFmtId="0" fontId="5" fillId="2" borderId="3" xfId="0" applyFont="1" applyFill="1" applyBorder="1" applyAlignment="1" applyProtection="1">
      <alignment vertical="center"/>
    </xf>
    <xf numFmtId="0" fontId="5" fillId="2" borderId="7" xfId="0" applyFont="1" applyFill="1" applyBorder="1" applyAlignment="1" applyProtection="1">
      <alignment vertical="center"/>
    </xf>
    <xf numFmtId="0" fontId="5" fillId="0" borderId="8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vertical="center"/>
    </xf>
    <xf numFmtId="0" fontId="7" fillId="0" borderId="2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5" fillId="3" borderId="11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/>
    </xf>
    <xf numFmtId="0" fontId="5" fillId="3" borderId="12" xfId="0" applyFont="1" applyFill="1" applyBorder="1" applyAlignment="1" applyProtection="1">
      <alignment vertical="center"/>
    </xf>
    <xf numFmtId="0" fontId="0" fillId="3" borderId="13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7" fillId="0" borderId="9" xfId="0" applyFont="1" applyBorder="1" applyAlignment="1" applyProtection="1">
      <alignment vertical="center"/>
    </xf>
    <xf numFmtId="0" fontId="5" fillId="3" borderId="2" xfId="0" applyFont="1" applyFill="1" applyBorder="1" applyAlignment="1" applyProtection="1">
      <alignment vertical="center"/>
    </xf>
    <xf numFmtId="0" fontId="5" fillId="3" borderId="8" xfId="0" applyFont="1" applyFill="1" applyBorder="1" applyAlignment="1" applyProtection="1">
      <alignment vertical="center"/>
    </xf>
    <xf numFmtId="0" fontId="7" fillId="0" borderId="13" xfId="0" applyFont="1" applyBorder="1" applyAlignment="1" applyProtection="1">
      <alignment vertical="center"/>
    </xf>
    <xf numFmtId="0" fontId="5" fillId="0" borderId="15" xfId="0" applyFont="1" applyBorder="1" applyAlignment="1" applyProtection="1">
      <alignment vertical="center"/>
    </xf>
    <xf numFmtId="0" fontId="5" fillId="0" borderId="11" xfId="0" applyFont="1" applyBorder="1" applyAlignment="1" applyProtection="1">
      <alignment vertical="center"/>
    </xf>
    <xf numFmtId="0" fontId="5" fillId="0" borderId="4" xfId="0" applyFont="1" applyBorder="1" applyAlignment="1" applyProtection="1">
      <alignment vertical="center"/>
    </xf>
    <xf numFmtId="0" fontId="5" fillId="0" borderId="13" xfId="0" applyFont="1" applyBorder="1" applyAlignment="1" applyProtection="1">
      <alignment vertical="center"/>
    </xf>
    <xf numFmtId="0" fontId="5" fillId="0" borderId="14" xfId="0" applyFont="1" applyBorder="1" applyAlignment="1" applyProtection="1">
      <alignment vertical="center"/>
    </xf>
    <xf numFmtId="0" fontId="5" fillId="3" borderId="13" xfId="0" applyFont="1" applyFill="1" applyBorder="1" applyAlignment="1" applyProtection="1">
      <alignment vertical="center"/>
    </xf>
    <xf numFmtId="0" fontId="7" fillId="3" borderId="12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vertical="center"/>
    </xf>
    <xf numFmtId="0" fontId="7" fillId="0" borderId="9" xfId="0" applyFont="1" applyBorder="1" applyAlignment="1" applyProtection="1">
      <alignment horizontal="center" vertical="center"/>
    </xf>
    <xf numFmtId="0" fontId="9" fillId="0" borderId="9" xfId="0" applyFont="1" applyBorder="1" applyAlignment="1" applyProtection="1">
      <alignment vertical="center"/>
    </xf>
    <xf numFmtId="0" fontId="5" fillId="0" borderId="26" xfId="0" applyFont="1" applyBorder="1" applyAlignment="1" applyProtection="1">
      <alignment vertical="center"/>
    </xf>
    <xf numFmtId="0" fontId="12" fillId="2" borderId="1" xfId="0" applyFont="1" applyFill="1" applyBorder="1" applyAlignment="1" applyProtection="1">
      <alignment vertical="center"/>
    </xf>
    <xf numFmtId="0" fontId="8" fillId="0" borderId="2" xfId="0" applyFont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9" xfId="0" applyFont="1" applyBorder="1" applyAlignment="1" applyProtection="1">
      <alignment vertical="center"/>
    </xf>
    <xf numFmtId="0" fontId="12" fillId="0" borderId="31" xfId="0" applyFont="1" applyBorder="1" applyAlignment="1" applyProtection="1">
      <alignment vertical="center"/>
    </xf>
    <xf numFmtId="0" fontId="12" fillId="0" borderId="11" xfId="0" applyFont="1" applyBorder="1" applyAlignment="1" applyProtection="1">
      <alignment vertical="center"/>
    </xf>
    <xf numFmtId="0" fontId="12" fillId="0" borderId="10" xfId="0" applyFont="1" applyBorder="1" applyAlignment="1" applyProtection="1">
      <alignment vertical="center"/>
    </xf>
    <xf numFmtId="0" fontId="12" fillId="0" borderId="8" xfId="0" applyFont="1" applyBorder="1" applyAlignment="1" applyProtection="1">
      <alignment vertical="center"/>
    </xf>
    <xf numFmtId="0" fontId="13" fillId="0" borderId="2" xfId="0" applyFont="1" applyBorder="1" applyAlignment="1" applyProtection="1">
      <alignment vertical="center"/>
    </xf>
    <xf numFmtId="0" fontId="12" fillId="0" borderId="26" xfId="0" applyFont="1" applyBorder="1" applyAlignment="1" applyProtection="1">
      <alignment vertical="center"/>
    </xf>
    <xf numFmtId="0" fontId="13" fillId="0" borderId="2" xfId="0" applyFont="1" applyBorder="1" applyAlignment="1" applyProtection="1">
      <alignment horizontal="left" vertical="center"/>
    </xf>
    <xf numFmtId="0" fontId="13" fillId="0" borderId="2" xfId="0" applyFont="1" applyBorder="1" applyAlignment="1" applyProtection="1">
      <alignment horizontal="left" vertical="center" indent="3"/>
    </xf>
    <xf numFmtId="0" fontId="3" fillId="0" borderId="2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3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3" fillId="0" borderId="9" xfId="0" applyFont="1" applyBorder="1" applyAlignment="1" applyProtection="1">
      <alignment vertical="center"/>
    </xf>
    <xf numFmtId="0" fontId="16" fillId="0" borderId="9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horizontal="center" vertical="center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</xf>
    <xf numFmtId="0" fontId="0" fillId="0" borderId="26" xfId="0" applyBorder="1" applyAlignment="1" applyProtection="1">
      <alignment vertical="center"/>
    </xf>
    <xf numFmtId="0" fontId="13" fillId="0" borderId="10" xfId="0" applyFont="1" applyBorder="1" applyAlignment="1" applyProtection="1">
      <alignment vertical="center"/>
    </xf>
    <xf numFmtId="0" fontId="13" fillId="0" borderId="27" xfId="0" applyFont="1" applyBorder="1" applyAlignment="1" applyProtection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0" borderId="11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27" xfId="0" applyFont="1" applyBorder="1" applyAlignment="1" applyProtection="1">
      <alignment vertical="center"/>
    </xf>
    <xf numFmtId="0" fontId="5" fillId="0" borderId="35" xfId="0" applyFont="1" applyBorder="1" applyAlignment="1" applyProtection="1">
      <alignment vertical="center"/>
    </xf>
    <xf numFmtId="0" fontId="12" fillId="0" borderId="6" xfId="0" applyFont="1" applyBorder="1" applyAlignment="1" applyProtection="1">
      <alignment vertical="center"/>
    </xf>
    <xf numFmtId="0" fontId="12" fillId="0" borderId="37" xfId="0" applyFont="1" applyBorder="1" applyAlignment="1" applyProtection="1">
      <alignment vertical="center"/>
    </xf>
    <xf numFmtId="0" fontId="12" fillId="0" borderId="38" xfId="0" applyFont="1" applyBorder="1" applyAlignment="1" applyProtection="1">
      <alignment vertical="center"/>
    </xf>
    <xf numFmtId="0" fontId="13" fillId="0" borderId="8" xfId="0" applyFont="1" applyBorder="1" applyAlignment="1" applyProtection="1">
      <alignment horizontal="center" vertical="center"/>
    </xf>
    <xf numFmtId="0" fontId="14" fillId="0" borderId="23" xfId="0" applyFont="1" applyBorder="1" applyAlignment="1" applyProtection="1">
      <alignment horizontal="center" vertical="center"/>
      <protection locked="0"/>
    </xf>
    <xf numFmtId="0" fontId="4" fillId="0" borderId="24" xfId="0" applyFont="1" applyBorder="1" applyAlignment="1" applyProtection="1">
      <alignment horizontal="center" vertical="center"/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Alignment="1" applyProtection="1">
      <alignment horizontal="center" vertical="center"/>
    </xf>
    <xf numFmtId="0" fontId="12" fillId="0" borderId="13" xfId="0" applyFont="1" applyBorder="1" applyAlignment="1" applyProtection="1">
      <alignment vertical="center"/>
    </xf>
    <xf numFmtId="164" fontId="3" fillId="0" borderId="13" xfId="0" applyNumberFormat="1" applyFont="1" applyBorder="1" applyAlignment="1" applyProtection="1">
      <alignment vertical="center"/>
    </xf>
    <xf numFmtId="0" fontId="18" fillId="0" borderId="9" xfId="0" applyFont="1" applyBorder="1" applyAlignment="1" applyProtection="1">
      <alignment vertical="center"/>
    </xf>
    <xf numFmtId="0" fontId="22" fillId="3" borderId="2" xfId="0" applyFont="1" applyFill="1" applyBorder="1" applyAlignment="1" applyProtection="1">
      <alignment vertical="center"/>
    </xf>
    <xf numFmtId="0" fontId="14" fillId="3" borderId="2" xfId="0" applyFont="1" applyFill="1" applyBorder="1" applyAlignment="1" applyProtection="1">
      <alignment vertical="center"/>
    </xf>
    <xf numFmtId="0" fontId="4" fillId="3" borderId="2" xfId="0" applyFont="1" applyFill="1" applyBorder="1" applyAlignment="1" applyProtection="1">
      <alignment vertical="center"/>
    </xf>
    <xf numFmtId="164" fontId="23" fillId="3" borderId="4" xfId="1" applyNumberFormat="1" applyFont="1" applyFill="1" applyBorder="1" applyAlignment="1" applyProtection="1">
      <alignment vertical="center"/>
    </xf>
    <xf numFmtId="164" fontId="23" fillId="3" borderId="10" xfId="0" applyNumberFormat="1" applyFont="1" applyFill="1" applyBorder="1" applyAlignment="1" applyProtection="1">
      <alignment vertical="center"/>
    </xf>
    <xf numFmtId="0" fontId="22" fillId="3" borderId="8" xfId="0" applyFont="1" applyFill="1" applyBorder="1" applyAlignment="1" applyProtection="1">
      <alignment vertical="center"/>
    </xf>
    <xf numFmtId="9" fontId="14" fillId="3" borderId="0" xfId="2" applyFont="1" applyFill="1" applyBorder="1" applyAlignment="1" applyProtection="1">
      <alignment vertical="center"/>
    </xf>
    <xf numFmtId="0" fontId="22" fillId="3" borderId="26" xfId="0" applyFont="1" applyFill="1" applyBorder="1" applyAlignment="1" applyProtection="1">
      <alignment vertical="center"/>
    </xf>
    <xf numFmtId="0" fontId="22" fillId="3" borderId="10" xfId="0" applyFont="1" applyFill="1" applyBorder="1" applyAlignment="1" applyProtection="1">
      <alignment vertical="center"/>
    </xf>
    <xf numFmtId="0" fontId="23" fillId="3" borderId="8" xfId="0" applyFont="1" applyFill="1" applyBorder="1" applyAlignment="1" applyProtection="1">
      <alignment vertical="center"/>
    </xf>
    <xf numFmtId="165" fontId="14" fillId="3" borderId="2" xfId="0" applyNumberFormat="1" applyFont="1" applyFill="1" applyBorder="1" applyAlignment="1" applyProtection="1">
      <alignment vertical="center"/>
    </xf>
    <xf numFmtId="0" fontId="4" fillId="3" borderId="9" xfId="0" applyFont="1" applyFill="1" applyBorder="1" applyAlignment="1" applyProtection="1">
      <alignment vertical="center"/>
    </xf>
    <xf numFmtId="0" fontId="3" fillId="0" borderId="73" xfId="0" applyFont="1" applyBorder="1" applyAlignment="1" applyProtection="1">
      <alignment horizontal="center" vertical="center"/>
    </xf>
    <xf numFmtId="0" fontId="0" fillId="0" borderId="73" xfId="0" applyBorder="1" applyAlignment="1" applyProtection="1">
      <alignment vertical="center"/>
    </xf>
    <xf numFmtId="0" fontId="3" fillId="0" borderId="74" xfId="0" applyFont="1" applyBorder="1" applyAlignment="1" applyProtection="1">
      <alignment horizontal="center" vertical="center"/>
    </xf>
    <xf numFmtId="0" fontId="0" fillId="0" borderId="75" xfId="0" applyBorder="1" applyAlignment="1" applyProtection="1">
      <alignment vertical="center"/>
    </xf>
    <xf numFmtId="0" fontId="0" fillId="0" borderId="76" xfId="0" applyBorder="1" applyAlignment="1" applyProtection="1">
      <alignment vertical="center"/>
    </xf>
    <xf numFmtId="0" fontId="7" fillId="0" borderId="77" xfId="0" applyFont="1" applyBorder="1" applyAlignment="1" applyProtection="1">
      <alignment vertical="center"/>
    </xf>
    <xf numFmtId="0" fontId="5" fillId="0" borderId="77" xfId="0" applyFont="1" applyBorder="1" applyAlignment="1" applyProtection="1">
      <alignment vertical="center"/>
    </xf>
    <xf numFmtId="0" fontId="5" fillId="0" borderId="78" xfId="0" applyFont="1" applyBorder="1" applyAlignment="1" applyProtection="1">
      <alignment vertical="center"/>
    </xf>
    <xf numFmtId="0" fontId="5" fillId="3" borderId="77" xfId="0" applyFont="1" applyFill="1" applyBorder="1" applyAlignment="1" applyProtection="1">
      <alignment vertical="center"/>
    </xf>
    <xf numFmtId="0" fontId="5" fillId="3" borderId="79" xfId="0" applyFont="1" applyFill="1" applyBorder="1" applyAlignment="1" applyProtection="1">
      <alignment vertical="center"/>
    </xf>
    <xf numFmtId="0" fontId="0" fillId="3" borderId="77" xfId="0" applyFill="1" applyBorder="1" applyAlignment="1">
      <alignment vertical="center"/>
    </xf>
    <xf numFmtId="0" fontId="0" fillId="3" borderId="78" xfId="0" applyFill="1" applyBorder="1" applyAlignment="1">
      <alignment vertical="center"/>
    </xf>
    <xf numFmtId="0" fontId="2" fillId="0" borderId="2" xfId="0" applyFont="1" applyBorder="1" applyAlignment="1" applyProtection="1">
      <alignment horizontal="left" vertical="center"/>
    </xf>
    <xf numFmtId="0" fontId="3" fillId="0" borderId="2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vertical="center"/>
    </xf>
    <xf numFmtId="0" fontId="12" fillId="0" borderId="5" xfId="0" applyFont="1" applyBorder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4" fillId="0" borderId="27" xfId="0" applyFont="1" applyBorder="1" applyAlignment="1" applyProtection="1">
      <alignment horizontal="center" vertical="center"/>
      <protection locked="0"/>
    </xf>
    <xf numFmtId="0" fontId="12" fillId="0" borderId="80" xfId="0" applyFont="1" applyBorder="1" applyAlignment="1" applyProtection="1">
      <alignment vertical="center"/>
    </xf>
    <xf numFmtId="0" fontId="14" fillId="0" borderId="2" xfId="0" applyFont="1" applyBorder="1" applyAlignment="1" applyProtection="1">
      <alignment vertical="center"/>
    </xf>
    <xf numFmtId="0" fontId="3" fillId="6" borderId="81" xfId="0" applyFont="1" applyFill="1" applyBorder="1"/>
    <xf numFmtId="0" fontId="3" fillId="6" borderId="81" xfId="0" applyFont="1" applyFill="1" applyBorder="1" applyAlignment="1">
      <alignment horizontal="center" vertical="center" wrapText="1"/>
    </xf>
    <xf numFmtId="0" fontId="3" fillId="0" borderId="81" xfId="0" applyFont="1" applyBorder="1"/>
    <xf numFmtId="3" fontId="0" fillId="0" borderId="0" xfId="0" applyNumberFormat="1" applyAlignment="1">
      <alignment horizontal="center"/>
    </xf>
    <xf numFmtId="165" fontId="12" fillId="4" borderId="28" xfId="1" applyNumberFormat="1" applyFont="1" applyFill="1" applyBorder="1" applyAlignment="1" applyProtection="1">
      <alignment horizontal="center" vertical="center"/>
      <protection locked="0"/>
    </xf>
    <xf numFmtId="165" fontId="0" fillId="4" borderId="29" xfId="1" applyNumberFormat="1" applyFont="1" applyFill="1" applyBorder="1" applyAlignment="1" applyProtection="1">
      <alignment horizontal="center" vertical="center"/>
      <protection locked="0"/>
    </xf>
    <xf numFmtId="165" fontId="0" fillId="4" borderId="30" xfId="1" applyNumberFormat="1" applyFont="1" applyFill="1" applyBorder="1" applyAlignment="1" applyProtection="1">
      <alignment horizontal="center" vertical="center"/>
      <protection locked="0"/>
    </xf>
    <xf numFmtId="0" fontId="0" fillId="4" borderId="29" xfId="0" applyFill="1" applyBorder="1" applyAlignment="1" applyProtection="1">
      <alignment horizontal="center" vertical="center"/>
      <protection locked="0"/>
    </xf>
    <xf numFmtId="0" fontId="0" fillId="4" borderId="30" xfId="0" applyFill="1" applyBorder="1" applyAlignment="1" applyProtection="1">
      <alignment horizontal="center" vertical="center"/>
      <protection locked="0"/>
    </xf>
    <xf numFmtId="0" fontId="5" fillId="0" borderId="53" xfId="0" applyFont="1" applyBorder="1" applyAlignment="1" applyProtection="1">
      <alignment horizontal="left" vertical="center" indent="1"/>
    </xf>
    <xf numFmtId="0" fontId="5" fillId="0" borderId="54" xfId="0" applyFont="1" applyBorder="1" applyAlignment="1" applyProtection="1">
      <alignment horizontal="left" vertical="center" indent="1"/>
    </xf>
    <xf numFmtId="164" fontId="14" fillId="3" borderId="54" xfId="0" applyNumberFormat="1" applyFont="1" applyFill="1" applyBorder="1" applyAlignment="1" applyProtection="1">
      <alignment horizontal="center" vertical="center"/>
    </xf>
    <xf numFmtId="9" fontId="12" fillId="4" borderId="28" xfId="2" applyFont="1" applyFill="1" applyBorder="1" applyAlignment="1" applyProtection="1">
      <alignment horizontal="center" vertical="center"/>
    </xf>
    <xf numFmtId="9" fontId="0" fillId="4" borderId="29" xfId="2" applyFont="1" applyFill="1" applyBorder="1" applyAlignment="1" applyProtection="1">
      <alignment horizontal="center" vertical="center"/>
    </xf>
    <xf numFmtId="9" fontId="0" fillId="4" borderId="30" xfId="2" applyFont="1" applyFill="1" applyBorder="1" applyAlignment="1" applyProtection="1">
      <alignment horizontal="center" vertical="center"/>
    </xf>
    <xf numFmtId="0" fontId="12" fillId="0" borderId="23" xfId="0" applyFont="1" applyBorder="1" applyAlignment="1" applyProtection="1">
      <alignment horizontal="center" vertical="center"/>
    </xf>
    <xf numFmtId="0" fontId="12" fillId="0" borderId="24" xfId="0" applyFont="1" applyBorder="1" applyAlignment="1" applyProtection="1">
      <alignment horizontal="center" vertical="center"/>
    </xf>
    <xf numFmtId="0" fontId="12" fillId="0" borderId="25" xfId="0" applyFont="1" applyBorder="1" applyAlignment="1" applyProtection="1">
      <alignment horizontal="center" vertical="center"/>
    </xf>
    <xf numFmtId="9" fontId="3" fillId="0" borderId="2" xfId="0" applyNumberFormat="1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164" fontId="25" fillId="3" borderId="57" xfId="0" applyNumberFormat="1" applyFont="1" applyFill="1" applyBorder="1" applyAlignment="1" applyProtection="1">
      <alignment horizontal="center" vertical="center"/>
    </xf>
    <xf numFmtId="164" fontId="8" fillId="0" borderId="57" xfId="0" applyNumberFormat="1" applyFont="1" applyBorder="1" applyAlignment="1" applyProtection="1">
      <alignment horizontal="center" vertical="center"/>
    </xf>
    <xf numFmtId="0" fontId="20" fillId="0" borderId="50" xfId="0" applyFont="1" applyBorder="1" applyAlignment="1" applyProtection="1">
      <alignment horizontal="left" vertical="center" indent="1"/>
    </xf>
    <xf numFmtId="0" fontId="20" fillId="0" borderId="51" xfId="0" applyFont="1" applyBorder="1" applyAlignment="1" applyProtection="1">
      <alignment horizontal="left" vertical="center" indent="1"/>
    </xf>
    <xf numFmtId="9" fontId="8" fillId="5" borderId="54" xfId="2" applyFont="1" applyFill="1" applyBorder="1" applyAlignment="1" applyProtection="1">
      <alignment horizontal="center" vertical="center"/>
    </xf>
    <xf numFmtId="9" fontId="8" fillId="5" borderId="55" xfId="2" applyFont="1" applyFill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left" vertical="center" indent="1"/>
    </xf>
    <xf numFmtId="0" fontId="7" fillId="0" borderId="57" xfId="0" applyFont="1" applyBorder="1" applyAlignment="1" applyProtection="1">
      <alignment horizontal="left" vertical="center" indent="1"/>
    </xf>
    <xf numFmtId="9" fontId="8" fillId="0" borderId="57" xfId="2" applyFont="1" applyBorder="1" applyAlignment="1" applyProtection="1">
      <alignment horizontal="center" vertical="center"/>
    </xf>
    <xf numFmtId="9" fontId="8" fillId="0" borderId="58" xfId="2" applyFont="1" applyBorder="1" applyAlignment="1" applyProtection="1">
      <alignment horizontal="center" vertical="center"/>
    </xf>
    <xf numFmtId="0" fontId="13" fillId="0" borderId="35" xfId="0" applyFont="1" applyBorder="1" applyAlignment="1" applyProtection="1">
      <alignment horizontal="center" vertical="center"/>
    </xf>
    <xf numFmtId="0" fontId="13" fillId="0" borderId="15" xfId="0" applyFont="1" applyBorder="1" applyAlignment="1" applyProtection="1">
      <alignment horizontal="center" vertical="center"/>
    </xf>
    <xf numFmtId="0" fontId="13" fillId="0" borderId="26" xfId="0" applyFont="1" applyBorder="1" applyAlignment="1" applyProtection="1">
      <alignment horizontal="center" vertical="center"/>
    </xf>
    <xf numFmtId="0" fontId="13" fillId="0" borderId="9" xfId="0" applyFont="1" applyBorder="1" applyAlignment="1" applyProtection="1">
      <alignment horizontal="center" vertical="center"/>
    </xf>
    <xf numFmtId="0" fontId="17" fillId="0" borderId="26" xfId="0" applyFont="1" applyBorder="1" applyAlignment="1" applyProtection="1">
      <alignment horizontal="center" vertical="center"/>
    </xf>
    <xf numFmtId="0" fontId="17" fillId="0" borderId="35" xfId="0" applyFont="1" applyBorder="1" applyAlignment="1" applyProtection="1">
      <alignment horizontal="center" vertical="center"/>
    </xf>
    <xf numFmtId="0" fontId="17" fillId="0" borderId="47" xfId="0" applyFont="1" applyBorder="1" applyAlignment="1" applyProtection="1">
      <alignment horizontal="center" vertical="center"/>
    </xf>
    <xf numFmtId="0" fontId="13" fillId="0" borderId="10" xfId="0" applyFont="1" applyBorder="1" applyAlignment="1" applyProtection="1">
      <alignment horizontal="center" vertical="center"/>
    </xf>
    <xf numFmtId="0" fontId="13" fillId="0" borderId="27" xfId="0" applyFont="1" applyBorder="1" applyAlignment="1" applyProtection="1">
      <alignment horizontal="center" vertical="center"/>
    </xf>
    <xf numFmtId="0" fontId="13" fillId="0" borderId="8" xfId="0" applyFont="1" applyBorder="1" applyAlignment="1" applyProtection="1">
      <alignment horizontal="center" vertical="center"/>
    </xf>
    <xf numFmtId="0" fontId="13" fillId="0" borderId="2" xfId="0" applyFont="1" applyBorder="1" applyAlignment="1" applyProtection="1">
      <alignment horizontal="center" vertical="center"/>
    </xf>
    <xf numFmtId="164" fontId="24" fillId="3" borderId="51" xfId="0" applyNumberFormat="1" applyFont="1" applyFill="1" applyBorder="1" applyAlignment="1" applyProtection="1">
      <alignment horizontal="center" vertical="center"/>
    </xf>
    <xf numFmtId="164" fontId="7" fillId="0" borderId="51" xfId="0" applyNumberFormat="1" applyFont="1" applyBorder="1" applyAlignment="1" applyProtection="1">
      <alignment horizontal="center" vertical="center"/>
    </xf>
    <xf numFmtId="9" fontId="7" fillId="0" borderId="51" xfId="2" applyFont="1" applyBorder="1" applyAlignment="1" applyProtection="1">
      <alignment horizontal="center" vertical="center"/>
    </xf>
    <xf numFmtId="9" fontId="7" fillId="0" borderId="52" xfId="2" applyFont="1" applyBorder="1" applyAlignment="1" applyProtection="1">
      <alignment horizontal="center" vertical="center"/>
    </xf>
    <xf numFmtId="165" fontId="12" fillId="4" borderId="32" xfId="1" applyNumberFormat="1" applyFont="1" applyFill="1" applyBorder="1" applyAlignment="1" applyProtection="1">
      <alignment horizontal="center" vertical="center"/>
      <protection locked="0"/>
    </xf>
    <xf numFmtId="165" fontId="12" fillId="4" borderId="33" xfId="1" applyNumberFormat="1" applyFont="1" applyFill="1" applyBorder="1" applyAlignment="1" applyProtection="1">
      <alignment horizontal="center" vertical="center"/>
      <protection locked="0"/>
    </xf>
    <xf numFmtId="165" fontId="12" fillId="4" borderId="34" xfId="1" applyNumberFormat="1" applyFont="1" applyFill="1" applyBorder="1" applyAlignment="1" applyProtection="1">
      <alignment horizontal="center" vertical="center"/>
      <protection locked="0"/>
    </xf>
    <xf numFmtId="9" fontId="12" fillId="4" borderId="32" xfId="2" applyFont="1" applyFill="1" applyBorder="1" applyAlignment="1" applyProtection="1">
      <alignment horizontal="center" vertical="center"/>
    </xf>
    <xf numFmtId="9" fontId="12" fillId="4" borderId="33" xfId="2" applyFont="1" applyFill="1" applyBorder="1" applyAlignment="1" applyProtection="1">
      <alignment horizontal="center" vertical="center"/>
    </xf>
    <xf numFmtId="9" fontId="12" fillId="4" borderId="34" xfId="2" applyFont="1" applyFill="1" applyBorder="1" applyAlignment="1" applyProtection="1">
      <alignment horizontal="center" vertical="center"/>
    </xf>
    <xf numFmtId="164" fontId="12" fillId="0" borderId="10" xfId="0" applyNumberFormat="1" applyFont="1" applyBorder="1" applyAlignment="1" applyProtection="1">
      <alignment horizontal="center" vertical="center"/>
    </xf>
    <xf numFmtId="164" fontId="12" fillId="0" borderId="27" xfId="0" applyNumberFormat="1" applyFont="1" applyBorder="1" applyAlignment="1" applyProtection="1">
      <alignment horizontal="center" vertical="center"/>
    </xf>
    <xf numFmtId="164" fontId="12" fillId="0" borderId="39" xfId="0" applyNumberFormat="1" applyFont="1" applyBorder="1" applyAlignment="1" applyProtection="1">
      <alignment horizontal="center" vertical="center"/>
    </xf>
    <xf numFmtId="164" fontId="14" fillId="3" borderId="51" xfId="0" applyNumberFormat="1" applyFont="1" applyFill="1" applyBorder="1" applyAlignment="1" applyProtection="1">
      <alignment horizontal="center" vertical="center"/>
    </xf>
    <xf numFmtId="164" fontId="12" fillId="0" borderId="51" xfId="0" applyNumberFormat="1" applyFont="1" applyBorder="1" applyAlignment="1" applyProtection="1">
      <alignment horizontal="center" vertical="center"/>
    </xf>
    <xf numFmtId="9" fontId="8" fillId="5" borderId="51" xfId="2" applyFont="1" applyFill="1" applyBorder="1" applyAlignment="1" applyProtection="1">
      <alignment horizontal="center" vertical="center"/>
    </xf>
    <xf numFmtId="9" fontId="8" fillId="5" borderId="52" xfId="2" applyFont="1" applyFill="1" applyBorder="1" applyAlignment="1" applyProtection="1">
      <alignment horizontal="center" vertical="center"/>
    </xf>
    <xf numFmtId="0" fontId="5" fillId="0" borderId="50" xfId="0" applyFont="1" applyBorder="1" applyAlignment="1" applyProtection="1">
      <alignment horizontal="left" vertical="center" indent="1"/>
    </xf>
    <xf numFmtId="0" fontId="5" fillId="0" borderId="51" xfId="0" applyFont="1" applyBorder="1" applyAlignment="1" applyProtection="1">
      <alignment horizontal="left" vertical="center" indent="1"/>
    </xf>
    <xf numFmtId="9" fontId="12" fillId="4" borderId="29" xfId="2" applyFont="1" applyFill="1" applyBorder="1" applyAlignment="1" applyProtection="1">
      <alignment horizontal="center" vertical="center"/>
    </xf>
    <xf numFmtId="9" fontId="12" fillId="4" borderId="30" xfId="2" applyFont="1" applyFill="1" applyBorder="1" applyAlignment="1" applyProtection="1">
      <alignment horizontal="center" vertical="center"/>
    </xf>
    <xf numFmtId="165" fontId="12" fillId="3" borderId="32" xfId="2" applyNumberFormat="1" applyFont="1" applyFill="1" applyBorder="1" applyAlignment="1" applyProtection="1">
      <alignment horizontal="center" vertical="center"/>
    </xf>
    <xf numFmtId="165" fontId="12" fillId="3" borderId="33" xfId="2" applyNumberFormat="1" applyFont="1" applyFill="1" applyBorder="1" applyAlignment="1" applyProtection="1">
      <alignment horizontal="center" vertical="center"/>
    </xf>
    <xf numFmtId="165" fontId="12" fillId="3" borderId="34" xfId="2" applyNumberFormat="1" applyFont="1" applyFill="1" applyBorder="1" applyAlignment="1" applyProtection="1">
      <alignment horizontal="center" vertical="center"/>
    </xf>
    <xf numFmtId="0" fontId="11" fillId="3" borderId="41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6" fillId="0" borderId="4" xfId="0" applyFont="1" applyBorder="1" applyAlignment="1" applyProtection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center" vertical="center"/>
    </xf>
    <xf numFmtId="0" fontId="8" fillId="3" borderId="16" xfId="0" applyFont="1" applyFill="1" applyBorder="1" applyAlignment="1" applyProtection="1">
      <alignment horizontal="left" vertical="center"/>
      <protection locked="0"/>
    </xf>
    <xf numFmtId="0" fontId="8" fillId="3" borderId="17" xfId="0" applyFont="1" applyFill="1" applyBorder="1" applyAlignment="1" applyProtection="1">
      <alignment horizontal="left" vertical="center"/>
      <protection locked="0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8" fillId="0" borderId="19" xfId="0" applyFont="1" applyBorder="1" applyAlignment="1" applyProtection="1">
      <alignment horizontal="left" vertical="center"/>
      <protection locked="0"/>
    </xf>
    <xf numFmtId="0" fontId="8" fillId="0" borderId="20" xfId="0" applyFont="1" applyBorder="1" applyAlignment="1" applyProtection="1">
      <alignment horizontal="left" vertical="center"/>
      <protection locked="0"/>
    </xf>
    <xf numFmtId="0" fontId="8" fillId="0" borderId="21" xfId="0" applyFont="1" applyBorder="1" applyAlignment="1" applyProtection="1">
      <alignment horizontal="left" vertical="center"/>
      <protection locked="0"/>
    </xf>
    <xf numFmtId="0" fontId="8" fillId="0" borderId="22" xfId="0" applyFont="1" applyBorder="1" applyAlignment="1" applyProtection="1">
      <alignment horizontal="left" vertical="center"/>
      <protection locked="0"/>
    </xf>
    <xf numFmtId="14" fontId="8" fillId="0" borderId="23" xfId="0" applyNumberFormat="1" applyFont="1" applyBorder="1" applyAlignment="1" applyProtection="1">
      <alignment horizontal="center" vertical="center"/>
      <protection locked="0"/>
    </xf>
    <xf numFmtId="14" fontId="8" fillId="0" borderId="24" xfId="0" applyNumberFormat="1" applyFont="1" applyBorder="1" applyAlignment="1" applyProtection="1">
      <alignment horizontal="center" vertical="center"/>
      <protection locked="0"/>
    </xf>
    <xf numFmtId="14" fontId="8" fillId="0" borderId="25" xfId="0" applyNumberFormat="1" applyFont="1" applyBorder="1" applyAlignment="1" applyProtection="1">
      <alignment horizontal="center" vertical="center"/>
      <protection locked="0"/>
    </xf>
    <xf numFmtId="0" fontId="3" fillId="3" borderId="4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10" fillId="3" borderId="16" xfId="0" applyFont="1" applyFill="1" applyBorder="1" applyAlignment="1" applyProtection="1">
      <alignment horizontal="left" vertical="center"/>
      <protection locked="0"/>
    </xf>
    <xf numFmtId="0" fontId="10" fillId="3" borderId="17" xfId="0" applyFont="1" applyFill="1" applyBorder="1" applyAlignment="1" applyProtection="1">
      <alignment horizontal="left" vertical="center"/>
      <protection locked="0"/>
    </xf>
    <xf numFmtId="0" fontId="10" fillId="3" borderId="18" xfId="0" applyFont="1" applyFill="1" applyBorder="1" applyAlignment="1" applyProtection="1">
      <alignment horizontal="left" vertical="center"/>
      <protection locked="0"/>
    </xf>
    <xf numFmtId="0" fontId="19" fillId="0" borderId="44" xfId="0" applyFont="1" applyBorder="1" applyAlignment="1" applyProtection="1">
      <alignment horizontal="center" vertical="center"/>
    </xf>
    <xf numFmtId="0" fontId="19" fillId="0" borderId="45" xfId="0" applyFont="1" applyBorder="1" applyAlignment="1" applyProtection="1">
      <alignment horizontal="center" vertical="center"/>
    </xf>
    <xf numFmtId="0" fontId="19" fillId="0" borderId="46" xfId="0" applyFont="1" applyBorder="1" applyAlignment="1" applyProtection="1">
      <alignment horizontal="center" vertical="center"/>
    </xf>
    <xf numFmtId="164" fontId="5" fillId="2" borderId="3" xfId="0" applyNumberFormat="1" applyFont="1" applyFill="1" applyBorder="1" applyAlignment="1" applyProtection="1">
      <alignment horizontal="center" vertical="center"/>
    </xf>
    <xf numFmtId="0" fontId="5" fillId="2" borderId="36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12" fillId="4" borderId="32" xfId="0" applyFont="1" applyFill="1" applyBorder="1" applyAlignment="1" applyProtection="1">
      <alignment horizontal="center" vertical="center"/>
      <protection locked="0"/>
    </xf>
    <xf numFmtId="0" fontId="12" fillId="4" borderId="33" xfId="0" applyFont="1" applyFill="1" applyBorder="1" applyAlignment="1" applyProtection="1">
      <alignment horizontal="center" vertical="center"/>
      <protection locked="0"/>
    </xf>
    <xf numFmtId="0" fontId="12" fillId="4" borderId="34" xfId="0" applyFont="1" applyFill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</xf>
    <xf numFmtId="0" fontId="13" fillId="0" borderId="20" xfId="0" applyFont="1" applyBorder="1" applyAlignment="1" applyProtection="1">
      <alignment horizontal="center" vertical="center"/>
    </xf>
    <xf numFmtId="1" fontId="12" fillId="0" borderId="32" xfId="0" applyNumberFormat="1" applyFont="1" applyBorder="1" applyAlignment="1" applyProtection="1">
      <alignment horizontal="center" vertical="center"/>
    </xf>
    <xf numFmtId="1" fontId="12" fillId="0" borderId="33" xfId="0" applyNumberFormat="1" applyFont="1" applyBorder="1" applyAlignment="1" applyProtection="1">
      <alignment horizontal="center" vertical="center"/>
    </xf>
    <xf numFmtId="1" fontId="12" fillId="0" borderId="34" xfId="0" applyNumberFormat="1" applyFont="1" applyBorder="1" applyAlignment="1" applyProtection="1">
      <alignment horizontal="center" vertical="center"/>
    </xf>
    <xf numFmtId="0" fontId="13" fillId="0" borderId="14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64" fontId="12" fillId="0" borderId="54" xfId="0" applyNumberFormat="1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165" fontId="12" fillId="4" borderId="32" xfId="0" applyNumberFormat="1" applyFont="1" applyFill="1" applyBorder="1" applyAlignment="1" applyProtection="1">
      <alignment horizontal="center" vertical="center"/>
      <protection locked="0"/>
    </xf>
    <xf numFmtId="165" fontId="12" fillId="4" borderId="33" xfId="0" applyNumberFormat="1" applyFont="1" applyFill="1" applyBorder="1" applyAlignment="1" applyProtection="1">
      <alignment horizontal="center" vertical="center"/>
      <protection locked="0"/>
    </xf>
    <xf numFmtId="165" fontId="12" fillId="4" borderId="34" xfId="0" applyNumberFormat="1" applyFont="1" applyFill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left" vertical="center"/>
    </xf>
    <xf numFmtId="164" fontId="8" fillId="0" borderId="67" xfId="0" applyNumberFormat="1" applyFont="1" applyBorder="1" applyAlignment="1" applyProtection="1">
      <alignment horizontal="center" vertical="center"/>
    </xf>
    <xf numFmtId="164" fontId="8" fillId="0" borderId="63" xfId="0" applyNumberFormat="1" applyFont="1" applyBorder="1" applyAlignment="1" applyProtection="1">
      <alignment horizontal="center" vertical="center"/>
    </xf>
    <xf numFmtId="164" fontId="8" fillId="0" borderId="64" xfId="0" applyNumberFormat="1" applyFont="1" applyBorder="1" applyAlignment="1" applyProtection="1">
      <alignment horizontal="center" vertical="center"/>
    </xf>
    <xf numFmtId="164" fontId="12" fillId="0" borderId="66" xfId="0" applyNumberFormat="1" applyFont="1" applyBorder="1" applyAlignment="1" applyProtection="1">
      <alignment horizontal="center" vertical="center"/>
    </xf>
    <xf numFmtId="164" fontId="12" fillId="0" borderId="61" xfId="0" applyNumberFormat="1" applyFont="1" applyBorder="1" applyAlignment="1" applyProtection="1">
      <alignment horizontal="center" vertical="center"/>
    </xf>
    <xf numFmtId="164" fontId="12" fillId="0" borderId="62" xfId="0" applyNumberFormat="1" applyFont="1" applyBorder="1" applyAlignment="1" applyProtection="1">
      <alignment horizontal="center" vertical="center"/>
    </xf>
    <xf numFmtId="164" fontId="7" fillId="0" borderId="65" xfId="0" applyNumberFormat="1" applyFont="1" applyBorder="1" applyAlignment="1" applyProtection="1">
      <alignment horizontal="center" vertical="center"/>
    </xf>
    <xf numFmtId="164" fontId="7" fillId="0" borderId="59" xfId="0" applyNumberFormat="1" applyFont="1" applyBorder="1" applyAlignment="1" applyProtection="1">
      <alignment horizontal="center" vertical="center"/>
    </xf>
    <xf numFmtId="164" fontId="7" fillId="0" borderId="60" xfId="0" applyNumberFormat="1" applyFont="1" applyBorder="1" applyAlignment="1" applyProtection="1">
      <alignment horizontal="center" vertical="center"/>
    </xf>
    <xf numFmtId="164" fontId="12" fillId="0" borderId="65" xfId="0" applyNumberFormat="1" applyFont="1" applyBorder="1" applyAlignment="1" applyProtection="1">
      <alignment horizontal="center" vertical="center"/>
    </xf>
    <xf numFmtId="164" fontId="12" fillId="0" borderId="59" xfId="0" applyNumberFormat="1" applyFont="1" applyBorder="1" applyAlignment="1" applyProtection="1">
      <alignment horizontal="center" vertical="center"/>
    </xf>
    <xf numFmtId="164" fontId="12" fillId="0" borderId="60" xfId="0" applyNumberFormat="1" applyFont="1" applyBorder="1" applyAlignment="1" applyProtection="1">
      <alignment horizontal="center" vertical="center"/>
    </xf>
    <xf numFmtId="0" fontId="21" fillId="0" borderId="71" xfId="0" applyFont="1" applyBorder="1" applyAlignment="1" applyProtection="1">
      <alignment horizontal="center" vertical="center"/>
    </xf>
    <xf numFmtId="0" fontId="21" fillId="0" borderId="68" xfId="0" applyFont="1" applyBorder="1" applyAlignment="1" applyProtection="1">
      <alignment horizontal="center" vertical="center"/>
    </xf>
    <xf numFmtId="0" fontId="21" fillId="0" borderId="72" xfId="0" applyFont="1" applyBorder="1" applyAlignment="1" applyProtection="1">
      <alignment horizontal="center" vertical="center"/>
    </xf>
    <xf numFmtId="0" fontId="21" fillId="0" borderId="48" xfId="0" applyFont="1" applyBorder="1" applyAlignment="1" applyProtection="1">
      <alignment horizontal="center" vertical="center"/>
    </xf>
    <xf numFmtId="0" fontId="21" fillId="0" borderId="17" xfId="0" applyFont="1" applyBorder="1" applyAlignment="1" applyProtection="1">
      <alignment horizontal="center" vertical="center"/>
    </xf>
    <xf numFmtId="0" fontId="21" fillId="0" borderId="49" xfId="0" applyFont="1" applyBorder="1" applyAlignment="1" applyProtection="1">
      <alignment horizontal="center" vertical="center"/>
    </xf>
    <xf numFmtId="9" fontId="3" fillId="0" borderId="2" xfId="2" applyFont="1" applyBorder="1" applyAlignment="1" applyProtection="1">
      <alignment horizontal="center" vertical="center"/>
    </xf>
    <xf numFmtId="164" fontId="7" fillId="0" borderId="2" xfId="0" applyNumberFormat="1" applyFont="1" applyBorder="1" applyAlignment="1" applyProtection="1">
      <alignment horizontal="center" vertical="center"/>
    </xf>
    <xf numFmtId="164" fontId="3" fillId="0" borderId="57" xfId="0" applyNumberFormat="1" applyFont="1" applyBorder="1" applyAlignment="1" applyProtection="1">
      <alignment horizontal="center" vertical="center"/>
    </xf>
    <xf numFmtId="164" fontId="3" fillId="0" borderId="58" xfId="0" applyNumberFormat="1" applyFont="1" applyBorder="1" applyAlignment="1" applyProtection="1">
      <alignment horizontal="center" vertical="center"/>
    </xf>
    <xf numFmtId="164" fontId="5" fillId="0" borderId="69" xfId="0" applyNumberFormat="1" applyFont="1" applyBorder="1" applyAlignment="1" applyProtection="1">
      <alignment horizontal="center" vertical="center"/>
    </xf>
    <xf numFmtId="164" fontId="5" fillId="0" borderId="54" xfId="0" applyNumberFormat="1" applyFont="1" applyBorder="1" applyAlignment="1" applyProtection="1">
      <alignment horizontal="center" vertical="center"/>
    </xf>
    <xf numFmtId="164" fontId="7" fillId="0" borderId="54" xfId="0" applyNumberFormat="1" applyFont="1" applyBorder="1" applyAlignment="1" applyProtection="1">
      <alignment horizontal="center" vertical="center"/>
    </xf>
    <xf numFmtId="164" fontId="7" fillId="0" borderId="55" xfId="0" applyNumberFormat="1" applyFont="1" applyBorder="1" applyAlignment="1" applyProtection="1">
      <alignment horizontal="center" vertical="center"/>
    </xf>
    <xf numFmtId="164" fontId="0" fillId="0" borderId="57" xfId="0" applyNumberFormat="1" applyFont="1" applyBorder="1" applyAlignment="1" applyProtection="1">
      <alignment horizontal="center" vertical="center"/>
    </xf>
    <xf numFmtId="164" fontId="0" fillId="0" borderId="70" xfId="0" applyNumberFormat="1" applyFont="1" applyBorder="1" applyAlignment="1" applyProtection="1">
      <alignment horizontal="center" vertical="center"/>
    </xf>
    <xf numFmtId="8" fontId="0" fillId="0" borderId="10" xfId="0" applyNumberFormat="1" applyBorder="1" applyAlignment="1" applyProtection="1">
      <alignment horizontal="center" vertical="center"/>
    </xf>
    <xf numFmtId="8" fontId="0" fillId="0" borderId="27" xfId="0" applyNumberFormat="1" applyBorder="1" applyAlignment="1" applyProtection="1">
      <alignment horizontal="center" vertical="center"/>
    </xf>
    <xf numFmtId="8" fontId="0" fillId="0" borderId="8" xfId="0" applyNumberFormat="1" applyBorder="1" applyAlignment="1" applyProtection="1">
      <alignment horizontal="center" vertical="center"/>
    </xf>
    <xf numFmtId="165" fontId="0" fillId="0" borderId="10" xfId="0" applyNumberFormat="1" applyBorder="1" applyAlignment="1" applyProtection="1">
      <alignment horizontal="center" vertical="center"/>
    </xf>
    <xf numFmtId="165" fontId="0" fillId="0" borderId="27" xfId="0" applyNumberFormat="1" applyBorder="1" applyAlignment="1" applyProtection="1">
      <alignment horizontal="center" vertical="center"/>
    </xf>
    <xf numFmtId="165" fontId="0" fillId="0" borderId="8" xfId="0" applyNumberForma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left" vertical="center"/>
    </xf>
    <xf numFmtId="0" fontId="0" fillId="0" borderId="27" xfId="0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26" fillId="0" borderId="10" xfId="0" applyFont="1" applyBorder="1" applyAlignment="1" applyProtection="1">
      <alignment horizontal="center" vertical="center"/>
    </xf>
    <xf numFmtId="0" fontId="26" fillId="0" borderId="27" xfId="0" applyFont="1" applyBorder="1" applyAlignment="1" applyProtection="1">
      <alignment horizontal="center" vertical="center"/>
    </xf>
    <xf numFmtId="0" fontId="26" fillId="0" borderId="8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165" fontId="12" fillId="3" borderId="28" xfId="1" applyNumberFormat="1" applyFont="1" applyFill="1" applyBorder="1" applyAlignment="1" applyProtection="1">
      <alignment horizontal="center" vertical="center"/>
    </xf>
    <xf numFmtId="165" fontId="0" fillId="3" borderId="29" xfId="1" applyNumberFormat="1" applyFont="1" applyFill="1" applyBorder="1" applyAlignment="1">
      <alignment horizontal="center" vertical="center"/>
    </xf>
    <xf numFmtId="165" fontId="0" fillId="3" borderId="30" xfId="1" applyNumberFormat="1" applyFont="1" applyFill="1" applyBorder="1" applyAlignment="1">
      <alignment horizontal="center" vertical="center"/>
    </xf>
    <xf numFmtId="164" fontId="24" fillId="0" borderId="51" xfId="0" applyNumberFormat="1" applyFont="1" applyBorder="1" applyAlignment="1" applyProtection="1">
      <alignment horizontal="center" vertical="center"/>
    </xf>
    <xf numFmtId="164" fontId="14" fillId="0" borderId="54" xfId="0" applyNumberFormat="1" applyFont="1" applyBorder="1" applyAlignment="1" applyProtection="1">
      <alignment horizontal="center" vertical="center"/>
    </xf>
    <xf numFmtId="164" fontId="14" fillId="0" borderId="51" xfId="0" applyNumberFormat="1" applyFont="1" applyBorder="1" applyAlignment="1" applyProtection="1">
      <alignment horizontal="center" vertical="center"/>
    </xf>
    <xf numFmtId="164" fontId="25" fillId="0" borderId="57" xfId="0" applyNumberFormat="1" applyFont="1" applyBorder="1" applyAlignment="1" applyProtection="1">
      <alignment horizontal="center" vertical="center"/>
    </xf>
    <xf numFmtId="0" fontId="12" fillId="0" borderId="14" xfId="0" applyFont="1" applyBorder="1" applyAlignment="1" applyProtection="1">
      <alignment horizontal="center" vertical="center"/>
    </xf>
    <xf numFmtId="0" fontId="12" fillId="0" borderId="35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166" fontId="12" fillId="4" borderId="32" xfId="0" applyNumberFormat="1" applyFont="1" applyFill="1" applyBorder="1" applyAlignment="1" applyProtection="1">
      <alignment horizontal="center" vertical="center"/>
      <protection locked="0"/>
    </xf>
    <xf numFmtId="166" fontId="12" fillId="4" borderId="33" xfId="0" applyNumberFormat="1" applyFont="1" applyFill="1" applyBorder="1" applyAlignment="1" applyProtection="1">
      <alignment horizontal="center" vertical="center"/>
      <protection locked="0"/>
    </xf>
    <xf numFmtId="166" fontId="12" fillId="4" borderId="34" xfId="0" applyNumberFormat="1" applyFont="1" applyFill="1" applyBorder="1" applyAlignment="1" applyProtection="1">
      <alignment horizontal="center" vertical="center"/>
      <protection locked="0"/>
    </xf>
    <xf numFmtId="165" fontId="12" fillId="3" borderId="32" xfId="1" applyNumberFormat="1" applyFont="1" applyFill="1" applyBorder="1" applyAlignment="1" applyProtection="1">
      <alignment horizontal="center" vertical="center"/>
    </xf>
    <xf numFmtId="165" fontId="12" fillId="3" borderId="33" xfId="1" applyNumberFormat="1" applyFont="1" applyFill="1" applyBorder="1" applyAlignment="1" applyProtection="1">
      <alignment horizontal="center" vertical="center"/>
    </xf>
    <xf numFmtId="165" fontId="12" fillId="3" borderId="34" xfId="1" applyNumberFormat="1" applyFont="1" applyFill="1" applyBorder="1" applyAlignment="1" applyProtection="1">
      <alignment horizontal="center" vertical="center"/>
    </xf>
    <xf numFmtId="164" fontId="7" fillId="0" borderId="69" xfId="0" applyNumberFormat="1" applyFont="1" applyBorder="1" applyAlignment="1" applyProtection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'ADI TO DEALER'!$AJ$66:$AK$66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'ADI TO DEALER'!$AJ$67:$AK$67</c:f>
              <c:numCache>
                <c:formatCode>"$"#,##0</c:formatCode>
                <c:ptCount val="2"/>
                <c:pt idx="0">
                  <c:v>167790</c:v>
                </c:pt>
                <c:pt idx="1">
                  <c:v>167790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'ADI TO DEALER'!$AJ$68:$AK$68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'ADI TO DEALER'!$AJ$69:$AK$69</c:f>
              <c:numCache>
                <c:formatCode>"$"#,##0</c:formatCode>
                <c:ptCount val="2"/>
                <c:pt idx="0">
                  <c:v>80511</c:v>
                </c:pt>
                <c:pt idx="1">
                  <c:v>80511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'ADI TO DEALER'!$AT$67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'ADI TO DEALER'!$AP$67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2259712"/>
        <c:axId val="292260496"/>
      </c:barChart>
      <c:catAx>
        <c:axId val="29225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92260496"/>
        <c:crosses val="autoZero"/>
        <c:auto val="1"/>
        <c:lblAlgn val="ctr"/>
        <c:lblOffset val="100"/>
        <c:noMultiLvlLbl val="0"/>
      </c:catAx>
      <c:valAx>
        <c:axId val="29226049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2259712"/>
        <c:crosses val="autoZero"/>
        <c:crossBetween val="between"/>
        <c:majorUnit val="0.1"/>
        <c:minorUnit val="2.0000000000000004E-2"/>
      </c:valAx>
    </c:plotArea>
    <c:legend>
      <c:legendPos val="t"/>
      <c:layout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LPO!$AJ$66:$AK$66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LPO!$AJ$67:$AK$67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LPO!$AJ$68:$AK$68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LPO!$AJ$69:$AK$69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LPO!$AT$67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LPO!$AP$67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12416"/>
        <c:axId val="298114376"/>
      </c:barChart>
      <c:catAx>
        <c:axId val="29811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98114376"/>
        <c:crosses val="autoZero"/>
        <c:auto val="1"/>
        <c:lblAlgn val="ctr"/>
        <c:lblOffset val="100"/>
        <c:noMultiLvlLbl val="0"/>
      </c:catAx>
      <c:valAx>
        <c:axId val="29811437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8112416"/>
        <c:crosses val="autoZero"/>
        <c:crossBetween val="between"/>
        <c:majorUnit val="0.1"/>
        <c:minorUnit val="2.0000000000000004E-2"/>
      </c:valAx>
    </c:plotArea>
    <c:legend>
      <c:legendPos val="t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REVENUE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1436876101658757"/>
          <c:y val="4.4817940350967998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RPO!$AJ$66:$AK$66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RPO!$AJ$67:$AK$67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/>
              <a:t>GROSS PROFIT</a:t>
            </a:r>
            <a:r>
              <a:rPr lang="en-US" sz="1000" baseline="0"/>
              <a:t> CAPTURE</a:t>
            </a:r>
            <a:endParaRPr lang="en-US" sz="1000"/>
          </a:p>
        </c:rich>
      </c:tx>
      <c:layout>
        <c:manualLayout>
          <c:xMode val="edge"/>
          <c:yMode val="edge"/>
          <c:x val="0.56071024767855127"/>
          <c:y val="6.3651952614721244E-2"/>
        </c:manualLayout>
      </c:layout>
      <c:overlay val="1"/>
    </c:title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RPO!$AJ$68:$AK$68</c:f>
              <c:strCache>
                <c:ptCount val="2"/>
                <c:pt idx="0">
                  <c:v>REMAINING POTENTIAL</c:v>
                </c:pt>
                <c:pt idx="1">
                  <c:v>CURRENT TARGET</c:v>
                </c:pt>
              </c:strCache>
            </c:strRef>
          </c:cat>
          <c:val>
            <c:numRef>
              <c:f>RPO!$AJ$69:$AK$69</c:f>
              <c:numCache>
                <c:formatCode>"$"#,##0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ACCESSORY CREDIT</c:v>
          </c:tx>
          <c:invertIfNegative val="0"/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RPO!$AT$67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v>PART COST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"/>
              <c:pt idx="0">
                <c:v>ACCESSORY CREDIT VS. PART COST</c:v>
              </c:pt>
            </c:strLit>
          </c:cat>
          <c:val>
            <c:numRef>
              <c:f>RPO!$AP$67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8112808"/>
        <c:axId val="298113200"/>
      </c:barChart>
      <c:catAx>
        <c:axId val="298112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98113200"/>
        <c:crosses val="autoZero"/>
        <c:auto val="1"/>
        <c:lblAlgn val="ctr"/>
        <c:lblOffset val="100"/>
        <c:noMultiLvlLbl val="0"/>
      </c:catAx>
      <c:valAx>
        <c:axId val="2981132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98112808"/>
        <c:crosses val="autoZero"/>
        <c:crossBetween val="between"/>
        <c:majorUnit val="0.1"/>
        <c:minorUnit val="2.0000000000000004E-2"/>
      </c:valAx>
    </c:plotArea>
    <c:legend>
      <c:legendPos val="t"/>
      <c:overlay val="0"/>
    </c:legend>
    <c:plotVisOnly val="1"/>
    <c:dispBlanksAs val="gap"/>
    <c:showDLblsOverMax val="0"/>
  </c:chart>
  <c:spPr>
    <a:ln w="15875">
      <a:solidFill>
        <a:schemeClr val="accent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croll" dx="16" fmlaLink="$D$32" horiz="1" max="200" page="10" val="47"/>
</file>

<file path=xl/ctrlProps/ctrlProp10.xml><?xml version="1.0" encoding="utf-8"?>
<formControlPr xmlns="http://schemas.microsoft.com/office/spreadsheetml/2009/9/main" objectType="Scroll" dx="16" fmlaLink="$K$60" horiz="1" max="100" page="10" val="0"/>
</file>

<file path=xl/ctrlProps/ctrlProp11.xml><?xml version="1.0" encoding="utf-8"?>
<formControlPr xmlns="http://schemas.microsoft.com/office/spreadsheetml/2009/9/main" objectType="Scroll" dx="16" fmlaLink="$O$47" horiz="1" max="1500" page="10" val="595"/>
</file>

<file path=xl/ctrlProps/ctrlProp12.xml><?xml version="1.0" encoding="utf-8"?>
<formControlPr xmlns="http://schemas.microsoft.com/office/spreadsheetml/2009/9/main" objectType="Scroll" dx="16" fmlaLink="$X$37" horiz="1" max="1000" page="10" val="0"/>
</file>

<file path=xl/ctrlProps/ctrlProp13.xml><?xml version="1.0" encoding="utf-8"?>
<formControlPr xmlns="http://schemas.microsoft.com/office/spreadsheetml/2009/9/main" objectType="Scroll" dx="16" fmlaLink="$D$32" horiz="1" max="200" page="10" val="0"/>
</file>

<file path=xl/ctrlProps/ctrlProp14.xml><?xml version="1.0" encoding="utf-8"?>
<formControlPr xmlns="http://schemas.microsoft.com/office/spreadsheetml/2009/9/main" objectType="Scroll" dx="16" fmlaLink="$M$31" horiz="1" max="100" page="10" val="100"/>
</file>

<file path=xl/ctrlProps/ctrlProp15.xml><?xml version="1.0" encoding="utf-8"?>
<formControlPr xmlns="http://schemas.microsoft.com/office/spreadsheetml/2009/9/main" objectType="Scroll" dx="16" fmlaLink="$D$37" horiz="1" max="1500" page="0" val="0"/>
</file>

<file path=xl/ctrlProps/ctrlProp16.xml><?xml version="1.0" encoding="utf-8"?>
<formControlPr xmlns="http://schemas.microsoft.com/office/spreadsheetml/2009/9/main" objectType="Scroll" dx="16" fmlaLink="$O$36" horiz="1" max="200" page="10" val="0"/>
</file>

<file path=xl/ctrlProps/ctrlProp17.xml><?xml version="1.0" encoding="utf-8"?>
<formControlPr xmlns="http://schemas.microsoft.com/office/spreadsheetml/2009/9/main" objectType="Scroll" dx="16" fmlaLink="$I$42" horiz="1" max="500" page="10" val="0"/>
</file>

<file path=xl/ctrlProps/ctrlProp18.xml><?xml version="1.0" encoding="utf-8"?>
<formControlPr xmlns="http://schemas.microsoft.com/office/spreadsheetml/2009/9/main" objectType="Scroll" dx="16" fmlaLink="$K$52" horiz="1" max="1500" page="10" val="0"/>
</file>

<file path=xl/ctrlProps/ctrlProp19.xml><?xml version="1.0" encoding="utf-8"?>
<formControlPr xmlns="http://schemas.microsoft.com/office/spreadsheetml/2009/9/main" objectType="Scroll" dx="16" fmlaLink="$K$55" horiz="1" max="1500" page="10" val="0"/>
</file>

<file path=xl/ctrlProps/ctrlProp2.xml><?xml version="1.0" encoding="utf-8"?>
<formControlPr xmlns="http://schemas.microsoft.com/office/spreadsheetml/2009/9/main" objectType="Scroll" dx="16" fmlaLink="$M$31" horiz="1" max="100" page="10" val="100"/>
</file>

<file path=xl/ctrlProps/ctrlProp20.xml><?xml version="1.0" encoding="utf-8"?>
<formControlPr xmlns="http://schemas.microsoft.com/office/spreadsheetml/2009/9/main" objectType="Scroll" dx="16" fmlaLink="$K$57" horiz="1" max="100" page="10" val="0"/>
</file>

<file path=xl/ctrlProps/ctrlProp21.xml><?xml version="1.0" encoding="utf-8"?>
<formControlPr xmlns="http://schemas.microsoft.com/office/spreadsheetml/2009/9/main" objectType="Scroll" dx="16" fmlaLink="$K$60" horiz="1" max="100" page="10" val="0"/>
</file>

<file path=xl/ctrlProps/ctrlProp22.xml><?xml version="1.0" encoding="utf-8"?>
<formControlPr xmlns="http://schemas.microsoft.com/office/spreadsheetml/2009/9/main" objectType="Scroll" dx="16" fmlaLink="$O$47" horiz="1" max="1500" page="10" val="395"/>
</file>

<file path=xl/ctrlProps/ctrlProp23.xml><?xml version="1.0" encoding="utf-8"?>
<formControlPr xmlns="http://schemas.microsoft.com/office/spreadsheetml/2009/9/main" objectType="Scroll" dx="16" fmlaLink="$X$37" horiz="1" max="1000" page="10" val="241"/>
</file>

<file path=xl/ctrlProps/ctrlProp24.xml><?xml version="1.0" encoding="utf-8"?>
<formControlPr xmlns="http://schemas.microsoft.com/office/spreadsheetml/2009/9/main" objectType="Scroll" dx="16" fmlaLink="$D$47" horiz="1" max="1500" page="10" val="359"/>
</file>

<file path=xl/ctrlProps/ctrlProp25.xml><?xml version="1.0" encoding="utf-8"?>
<formControlPr xmlns="http://schemas.microsoft.com/office/spreadsheetml/2009/9/main" objectType="Scroll" dx="16" fmlaLink="$D$42" horiz="1" max="300" page="10" val="0"/>
</file>

<file path=xl/ctrlProps/ctrlProp26.xml><?xml version="1.0" encoding="utf-8"?>
<formControlPr xmlns="http://schemas.microsoft.com/office/spreadsheetml/2009/9/main" objectType="Scroll" dx="16" fmlaLink="$D$32" horiz="1" max="200" page="10" val="0"/>
</file>

<file path=xl/ctrlProps/ctrlProp27.xml><?xml version="1.0" encoding="utf-8"?>
<formControlPr xmlns="http://schemas.microsoft.com/office/spreadsheetml/2009/9/main" objectType="Scroll" dx="16" fmlaLink="$M$31" horiz="1" max="100" page="10" val="100"/>
</file>

<file path=xl/ctrlProps/ctrlProp28.xml><?xml version="1.0" encoding="utf-8"?>
<formControlPr xmlns="http://schemas.microsoft.com/office/spreadsheetml/2009/9/main" objectType="Scroll" dx="16" fmlaLink="$D$37" horiz="1" max="1500" page="0" val="0"/>
</file>

<file path=xl/ctrlProps/ctrlProp29.xml><?xml version="1.0" encoding="utf-8"?>
<formControlPr xmlns="http://schemas.microsoft.com/office/spreadsheetml/2009/9/main" objectType="Scroll" dx="16" fmlaLink="$O$36" horiz="1" max="200" page="10" val="0"/>
</file>

<file path=xl/ctrlProps/ctrlProp3.xml><?xml version="1.0" encoding="utf-8"?>
<formControlPr xmlns="http://schemas.microsoft.com/office/spreadsheetml/2009/9/main" objectType="Scroll" dx="16" fmlaLink="$D$37" horiz="1" max="1500" page="0" val="297"/>
</file>

<file path=xl/ctrlProps/ctrlProp30.xml><?xml version="1.0" encoding="utf-8"?>
<formControlPr xmlns="http://schemas.microsoft.com/office/spreadsheetml/2009/9/main" objectType="Scroll" dx="16" fmlaLink="$D$42" horiz="1" max="1500" page="10" val="0"/>
</file>

<file path=xl/ctrlProps/ctrlProp31.xml><?xml version="1.0" encoding="utf-8"?>
<formControlPr xmlns="http://schemas.microsoft.com/office/spreadsheetml/2009/9/main" objectType="Scroll" dx="16" fmlaLink="$O$42" horiz="1" max="1500" page="10" val="0"/>
</file>

<file path=xl/ctrlProps/ctrlProp32.xml><?xml version="1.0" encoding="utf-8"?>
<formControlPr xmlns="http://schemas.microsoft.com/office/spreadsheetml/2009/9/main" objectType="Scroll" dx="16" fmlaLink="$K$52" horiz="1" max="1500" page="10" val="0"/>
</file>

<file path=xl/ctrlProps/ctrlProp33.xml><?xml version="1.0" encoding="utf-8"?>
<formControlPr xmlns="http://schemas.microsoft.com/office/spreadsheetml/2009/9/main" objectType="Scroll" dx="16" fmlaLink="$K$55" horiz="1" max="1500" page="10" val="0"/>
</file>

<file path=xl/ctrlProps/ctrlProp34.xml><?xml version="1.0" encoding="utf-8"?>
<formControlPr xmlns="http://schemas.microsoft.com/office/spreadsheetml/2009/9/main" objectType="Scroll" dx="16" fmlaLink="$K$57" horiz="1" max="100" page="10" val="0"/>
</file>

<file path=xl/ctrlProps/ctrlProp35.xml><?xml version="1.0" encoding="utf-8"?>
<formControlPr xmlns="http://schemas.microsoft.com/office/spreadsheetml/2009/9/main" objectType="Scroll" dx="16" fmlaLink="$K$60" horiz="1" max="100" page="10" val="0"/>
</file>

<file path=xl/ctrlProps/ctrlProp36.xml><?xml version="1.0" encoding="utf-8"?>
<formControlPr xmlns="http://schemas.microsoft.com/office/spreadsheetml/2009/9/main" objectType="Scroll" dx="16" fmlaLink="$O$47" horiz="1" max="1500" page="10" val="475"/>
</file>

<file path=xl/ctrlProps/ctrlProp37.xml><?xml version="1.0" encoding="utf-8"?>
<formControlPr xmlns="http://schemas.microsoft.com/office/spreadsheetml/2009/9/main" objectType="Scroll" dx="16" fmlaLink="$X$37" horiz="1" max="1000" page="10" val="0"/>
</file>

<file path=xl/ctrlProps/ctrlProp38.xml><?xml version="1.0" encoding="utf-8"?>
<formControlPr xmlns="http://schemas.microsoft.com/office/spreadsheetml/2009/9/main" objectType="Scroll" dx="16" fmlaLink="$D$47" horiz="1" max="1500" page="10" val="432"/>
</file>

<file path=xl/ctrlProps/ctrlProp4.xml><?xml version="1.0" encoding="utf-8"?>
<formControlPr xmlns="http://schemas.microsoft.com/office/spreadsheetml/2009/9/main" objectType="Scroll" dx="16" fmlaLink="$O$36" horiz="1" max="200" page="10" val="0"/>
</file>

<file path=xl/ctrlProps/ctrlProp5.xml><?xml version="1.0" encoding="utf-8"?>
<formControlPr xmlns="http://schemas.microsoft.com/office/spreadsheetml/2009/9/main" objectType="Scroll" dx="16" fmlaLink="$D$42" horiz="1" max="1500" page="10" val="12"/>
</file>

<file path=xl/ctrlProps/ctrlProp6.xml><?xml version="1.0" encoding="utf-8"?>
<formControlPr xmlns="http://schemas.microsoft.com/office/spreadsheetml/2009/9/main" objectType="Scroll" dx="16" fmlaLink="$O$42" horiz="1" max="1500" page="10" val="60"/>
</file>

<file path=xl/ctrlProps/ctrlProp7.xml><?xml version="1.0" encoding="utf-8"?>
<formControlPr xmlns="http://schemas.microsoft.com/office/spreadsheetml/2009/9/main" objectType="Scroll" dx="16" fmlaLink="$K$52" horiz="1" max="1500" page="10" val="0"/>
</file>

<file path=xl/ctrlProps/ctrlProp8.xml><?xml version="1.0" encoding="utf-8"?>
<formControlPr xmlns="http://schemas.microsoft.com/office/spreadsheetml/2009/9/main" objectType="Scroll" dx="16" fmlaLink="$K$55" horiz="1" max="1500" page="10" val="0"/>
</file>

<file path=xl/ctrlProps/ctrlProp9.xml><?xml version="1.0" encoding="utf-8"?>
<formControlPr xmlns="http://schemas.microsoft.com/office/spreadsheetml/2009/9/main" objectType="Scroll" dx="16" fmlaLink="$K$57" horiz="1" max="100" page="10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9.png"/><Relationship Id="rId4" Type="http://schemas.openxmlformats.org/officeDocument/2006/relationships/chart" Target="../charts/chart4.xml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184150</xdr:colOff>
          <xdr:row>30</xdr:row>
          <xdr:rowOff>165100</xdr:rowOff>
        </xdr:to>
        <xdr:sp macro="" textlink="">
          <xdr:nvSpPr>
            <xdr:cNvPr id="1025" name="Scroll Ba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</xdr:colOff>
          <xdr:row>30</xdr:row>
          <xdr:rowOff>12700</xdr:rowOff>
        </xdr:from>
        <xdr:to>
          <xdr:col>21</xdr:col>
          <xdr:colOff>171450</xdr:colOff>
          <xdr:row>30</xdr:row>
          <xdr:rowOff>184150</xdr:rowOff>
        </xdr:to>
        <xdr:sp macro="" textlink="">
          <xdr:nvSpPr>
            <xdr:cNvPr id="1026" name="Scroll Ba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165100</xdr:rowOff>
        </xdr:to>
        <xdr:sp macro="" textlink="">
          <xdr:nvSpPr>
            <xdr:cNvPr id="1027" name="Scroll Bar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34</xdr:row>
          <xdr:rowOff>184150</xdr:rowOff>
        </xdr:from>
        <xdr:to>
          <xdr:col>21</xdr:col>
          <xdr:colOff>184150</xdr:colOff>
          <xdr:row>35</xdr:row>
          <xdr:rowOff>152400</xdr:rowOff>
        </xdr:to>
        <xdr:sp macro="" textlink="">
          <xdr:nvSpPr>
            <xdr:cNvPr id="1028" name="Scroll Bar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184150</xdr:rowOff>
        </xdr:from>
        <xdr:to>
          <xdr:col>12</xdr:col>
          <xdr:colOff>146050</xdr:colOff>
          <xdr:row>40</xdr:row>
          <xdr:rowOff>165100</xdr:rowOff>
        </xdr:to>
        <xdr:sp macro="" textlink="">
          <xdr:nvSpPr>
            <xdr:cNvPr id="1029" name="Scroll Bar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0</xdr:rowOff>
        </xdr:from>
        <xdr:to>
          <xdr:col>23</xdr:col>
          <xdr:colOff>165100</xdr:colOff>
          <xdr:row>40</xdr:row>
          <xdr:rowOff>171450</xdr:rowOff>
        </xdr:to>
        <xdr:sp macro="" textlink="">
          <xdr:nvSpPr>
            <xdr:cNvPr id="1030" name="Scroll Bar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50</xdr:row>
          <xdr:rowOff>12700</xdr:rowOff>
        </xdr:from>
        <xdr:to>
          <xdr:col>19</xdr:col>
          <xdr:colOff>171450</xdr:colOff>
          <xdr:row>50</xdr:row>
          <xdr:rowOff>184150</xdr:rowOff>
        </xdr:to>
        <xdr:sp macro="" textlink="">
          <xdr:nvSpPr>
            <xdr:cNvPr id="1031" name="Scroll Bar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53</xdr:row>
          <xdr:rowOff>12700</xdr:rowOff>
        </xdr:from>
        <xdr:to>
          <xdr:col>19</xdr:col>
          <xdr:colOff>171450</xdr:colOff>
          <xdr:row>53</xdr:row>
          <xdr:rowOff>184150</xdr:rowOff>
        </xdr:to>
        <xdr:sp macro="" textlink="">
          <xdr:nvSpPr>
            <xdr:cNvPr id="1032" name="Scroll Bar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56</xdr:row>
          <xdr:rowOff>12700</xdr:rowOff>
        </xdr:from>
        <xdr:to>
          <xdr:col>19</xdr:col>
          <xdr:colOff>171450</xdr:colOff>
          <xdr:row>56</xdr:row>
          <xdr:rowOff>184150</xdr:rowOff>
        </xdr:to>
        <xdr:sp macro="" textlink="">
          <xdr:nvSpPr>
            <xdr:cNvPr id="1033" name="Scroll Bar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59</xdr:row>
          <xdr:rowOff>12700</xdr:rowOff>
        </xdr:from>
        <xdr:to>
          <xdr:col>19</xdr:col>
          <xdr:colOff>184150</xdr:colOff>
          <xdr:row>59</xdr:row>
          <xdr:rowOff>184150</xdr:rowOff>
        </xdr:to>
        <xdr:sp macro="" textlink="">
          <xdr:nvSpPr>
            <xdr:cNvPr id="1034" name="Scroll Bar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</xdr:colOff>
          <xdr:row>45</xdr:row>
          <xdr:rowOff>0</xdr:rowOff>
        </xdr:from>
        <xdr:to>
          <xdr:col>23</xdr:col>
          <xdr:colOff>171450</xdr:colOff>
          <xdr:row>45</xdr:row>
          <xdr:rowOff>171450</xdr:rowOff>
        </xdr:to>
        <xdr:sp macro="" textlink="">
          <xdr:nvSpPr>
            <xdr:cNvPr id="1035" name="Scroll Bar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34</xdr:row>
          <xdr:rowOff>171450</xdr:rowOff>
        </xdr:from>
        <xdr:to>
          <xdr:col>29</xdr:col>
          <xdr:colOff>12700</xdr:colOff>
          <xdr:row>35</xdr:row>
          <xdr:rowOff>165100</xdr:rowOff>
        </xdr:to>
        <xdr:sp macro="" textlink="">
          <xdr:nvSpPr>
            <xdr:cNvPr id="1036" name="Scroll Bar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xdr:twoCellAnchor editAs="oneCell">
    <xdr:from>
      <xdr:col>3</xdr:col>
      <xdr:colOff>69850</xdr:colOff>
      <xdr:row>2</xdr:row>
      <xdr:rowOff>36753</xdr:rowOff>
    </xdr:from>
    <xdr:to>
      <xdr:col>7</xdr:col>
      <xdr:colOff>184150</xdr:colOff>
      <xdr:row>4</xdr:row>
      <xdr:rowOff>110388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" y="366953"/>
          <a:ext cx="901700" cy="454635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188734</xdr:colOff>
      <xdr:row>5</xdr:row>
      <xdr:rowOff>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0" y="304800"/>
          <a:ext cx="522745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24" name="Picture 23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10" name="Rectangle 9"/>
        <xdr:cNvSpPr/>
      </xdr:nvSpPr>
      <xdr:spPr>
        <a:xfrm>
          <a:off x="5848351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95725" y="14878050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138977</xdr:colOff>
      <xdr:row>34</xdr:row>
      <xdr:rowOff>7257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64770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138977</xdr:colOff>
      <xdr:row>39</xdr:row>
      <xdr:rowOff>16782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1975" y="7439025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138977</xdr:colOff>
      <xdr:row>44</xdr:row>
      <xdr:rowOff>16782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025" y="84010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138977</xdr:colOff>
      <xdr:row>49</xdr:row>
      <xdr:rowOff>7257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93916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138977</xdr:colOff>
      <xdr:row>29</xdr:row>
      <xdr:rowOff>7257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0550" y="55245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40</xdr:col>
      <xdr:colOff>114710</xdr:colOff>
      <xdr:row>5</xdr:row>
      <xdr:rowOff>46923</xdr:rowOff>
    </xdr:from>
    <xdr:to>
      <xdr:col>49</xdr:col>
      <xdr:colOff>190499</xdr:colOff>
      <xdr:row>11</xdr:row>
      <xdr:rowOff>241004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160" y="948623"/>
          <a:ext cx="1822039" cy="1267231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2</xdr:row>
      <xdr:rowOff>20349</xdr:rowOff>
    </xdr:from>
    <xdr:to>
      <xdr:col>14</xdr:col>
      <xdr:colOff>101600</xdr:colOff>
      <xdr:row>4</xdr:row>
      <xdr:rowOff>142875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2" b="15508"/>
        <a:stretch/>
      </xdr:blipFill>
      <xdr:spPr>
        <a:xfrm>
          <a:off x="1581150" y="350549"/>
          <a:ext cx="1181100" cy="503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184150</xdr:colOff>
          <xdr:row>30</xdr:row>
          <xdr:rowOff>165100</xdr:rowOff>
        </xdr:to>
        <xdr:sp macro="" textlink="">
          <xdr:nvSpPr>
            <xdr:cNvPr id="5121" name="Scroll Bar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</xdr:colOff>
          <xdr:row>29</xdr:row>
          <xdr:rowOff>165100</xdr:rowOff>
        </xdr:from>
        <xdr:to>
          <xdr:col>21</xdr:col>
          <xdr:colOff>184150</xdr:colOff>
          <xdr:row>30</xdr:row>
          <xdr:rowOff>184150</xdr:rowOff>
        </xdr:to>
        <xdr:sp macro="" textlink="">
          <xdr:nvSpPr>
            <xdr:cNvPr id="5122" name="Scroll Bar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165100</xdr:rowOff>
        </xdr:to>
        <xdr:sp macro="" textlink="">
          <xdr:nvSpPr>
            <xdr:cNvPr id="5123" name="Scroll Bar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34</xdr:row>
          <xdr:rowOff>184150</xdr:rowOff>
        </xdr:from>
        <xdr:to>
          <xdr:col>21</xdr:col>
          <xdr:colOff>165100</xdr:colOff>
          <xdr:row>35</xdr:row>
          <xdr:rowOff>152400</xdr:rowOff>
        </xdr:to>
        <xdr:sp macro="" textlink="">
          <xdr:nvSpPr>
            <xdr:cNvPr id="5124" name="Scroll Bar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40</xdr:row>
          <xdr:rowOff>0</xdr:rowOff>
        </xdr:from>
        <xdr:to>
          <xdr:col>14</xdr:col>
          <xdr:colOff>146050</xdr:colOff>
          <xdr:row>40</xdr:row>
          <xdr:rowOff>165100</xdr:rowOff>
        </xdr:to>
        <xdr:sp macro="" textlink="">
          <xdr:nvSpPr>
            <xdr:cNvPr id="5125" name="Scroll Bar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50</xdr:row>
          <xdr:rowOff>31750</xdr:rowOff>
        </xdr:from>
        <xdr:to>
          <xdr:col>20</xdr:col>
          <xdr:colOff>0</xdr:colOff>
          <xdr:row>50</xdr:row>
          <xdr:rowOff>184150</xdr:rowOff>
        </xdr:to>
        <xdr:sp macro="" textlink="">
          <xdr:nvSpPr>
            <xdr:cNvPr id="5126" name="Scroll Bar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53</xdr:row>
          <xdr:rowOff>19050</xdr:rowOff>
        </xdr:from>
        <xdr:to>
          <xdr:col>19</xdr:col>
          <xdr:colOff>171450</xdr:colOff>
          <xdr:row>53</xdr:row>
          <xdr:rowOff>184150</xdr:rowOff>
        </xdr:to>
        <xdr:sp macro="" textlink="">
          <xdr:nvSpPr>
            <xdr:cNvPr id="5127" name="Scroll Bar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55</xdr:row>
          <xdr:rowOff>184150</xdr:rowOff>
        </xdr:from>
        <xdr:to>
          <xdr:col>20</xdr:col>
          <xdr:colOff>0</xdr:colOff>
          <xdr:row>56</xdr:row>
          <xdr:rowOff>184150</xdr:rowOff>
        </xdr:to>
        <xdr:sp macro="" textlink="">
          <xdr:nvSpPr>
            <xdr:cNvPr id="5128" name="Scroll Bar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58</xdr:row>
          <xdr:rowOff>190500</xdr:rowOff>
        </xdr:from>
        <xdr:to>
          <xdr:col>20</xdr:col>
          <xdr:colOff>12700</xdr:colOff>
          <xdr:row>59</xdr:row>
          <xdr:rowOff>184150</xdr:rowOff>
        </xdr:to>
        <xdr:sp macro="" textlink="">
          <xdr:nvSpPr>
            <xdr:cNvPr id="5129" name="Scroll Bar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</xdr:colOff>
          <xdr:row>45</xdr:row>
          <xdr:rowOff>0</xdr:rowOff>
        </xdr:from>
        <xdr:to>
          <xdr:col>23</xdr:col>
          <xdr:colOff>152400</xdr:colOff>
          <xdr:row>45</xdr:row>
          <xdr:rowOff>171450</xdr:rowOff>
        </xdr:to>
        <xdr:sp macro="" textlink="">
          <xdr:nvSpPr>
            <xdr:cNvPr id="5130" name="Scroll Bar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34</xdr:row>
          <xdr:rowOff>171450</xdr:rowOff>
        </xdr:from>
        <xdr:to>
          <xdr:col>29</xdr:col>
          <xdr:colOff>12700</xdr:colOff>
          <xdr:row>35</xdr:row>
          <xdr:rowOff>165100</xdr:rowOff>
        </xdr:to>
        <xdr:sp macro="" textlink="">
          <xdr:nvSpPr>
            <xdr:cNvPr id="5131" name="Scroll Bar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3</xdr:col>
      <xdr:colOff>57150</xdr:colOff>
      <xdr:row>2</xdr:row>
      <xdr:rowOff>36753</xdr:rowOff>
    </xdr:from>
    <xdr:to>
      <xdr:col>11</xdr:col>
      <xdr:colOff>66676</xdr:colOff>
      <xdr:row>6</xdr:row>
      <xdr:rowOff>73567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360603"/>
          <a:ext cx="1533526" cy="798814"/>
        </a:xfrm>
        <a:prstGeom prst="rect">
          <a:avLst/>
        </a:prstGeom>
      </xdr:spPr>
    </xdr:pic>
    <xdr:clientData/>
  </xdr:twoCellAnchor>
  <xdr:twoCellAnchor editAs="oneCell">
    <xdr:from>
      <xdr:col>43</xdr:col>
      <xdr:colOff>57149</xdr:colOff>
      <xdr:row>2</xdr:row>
      <xdr:rowOff>75846</xdr:rowOff>
    </xdr:from>
    <xdr:to>
      <xdr:col>55</xdr:col>
      <xdr:colOff>0</xdr:colOff>
      <xdr:row>5</xdr:row>
      <xdr:rowOff>4268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62924" y="399696"/>
          <a:ext cx="2171701" cy="49992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172859</xdr:colOff>
      <xdr:row>5</xdr:row>
      <xdr:rowOff>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86050" y="304800"/>
          <a:ext cx="522110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19" name="Picture 18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4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20" name="Rectangle 19"/>
        <xdr:cNvSpPr/>
      </xdr:nvSpPr>
      <xdr:spPr>
        <a:xfrm>
          <a:off x="5724526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71900" y="15116175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116752</xdr:colOff>
      <xdr:row>34</xdr:row>
      <xdr:rowOff>7257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647700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116752</xdr:colOff>
      <xdr:row>39</xdr:row>
      <xdr:rowOff>16782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7439025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116752</xdr:colOff>
      <xdr:row>44</xdr:row>
      <xdr:rowOff>16782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840105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116752</xdr:colOff>
      <xdr:row>49</xdr:row>
      <xdr:rowOff>7257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9391650"/>
          <a:ext cx="33647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116752</xdr:colOff>
      <xdr:row>29</xdr:row>
      <xdr:rowOff>7257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5524500"/>
          <a:ext cx="3364777" cy="2072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45</xdr:row>
          <xdr:rowOff>12700</xdr:rowOff>
        </xdr:from>
        <xdr:to>
          <xdr:col>12</xdr:col>
          <xdr:colOff>184150</xdr:colOff>
          <xdr:row>45</xdr:row>
          <xdr:rowOff>184150</xdr:rowOff>
        </xdr:to>
        <xdr:sp macro="" textlink="">
          <xdr:nvSpPr>
            <xdr:cNvPr id="5132" name="Scroll Bar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2</xdr:col>
      <xdr:colOff>200025</xdr:colOff>
      <xdr:row>34</xdr:row>
      <xdr:rowOff>57150</xdr:rowOff>
    </xdr:from>
    <xdr:to>
      <xdr:col>22</xdr:col>
      <xdr:colOff>47625</xdr:colOff>
      <xdr:row>37</xdr:row>
      <xdr:rowOff>114300</xdr:rowOff>
    </xdr:to>
    <xdr:sp macro="" textlink="">
      <xdr:nvSpPr>
        <xdr:cNvPr id="28" name="Rectangle 27"/>
        <xdr:cNvSpPr/>
      </xdr:nvSpPr>
      <xdr:spPr>
        <a:xfrm>
          <a:off x="476250" y="6734175"/>
          <a:ext cx="3676650" cy="6286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40</xdr:row>
          <xdr:rowOff>0</xdr:rowOff>
        </xdr:from>
        <xdr:to>
          <xdr:col>6</xdr:col>
          <xdr:colOff>171450</xdr:colOff>
          <xdr:row>40</xdr:row>
          <xdr:rowOff>165100</xdr:rowOff>
        </xdr:to>
        <xdr:sp macro="" textlink="">
          <xdr:nvSpPr>
            <xdr:cNvPr id="5133" name="Scroll Bar 13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xdr:oneCellAnchor>
    <xdr:from>
      <xdr:col>39</xdr:col>
      <xdr:colOff>123825</xdr:colOff>
      <xdr:row>6</xdr:row>
      <xdr:rowOff>171450</xdr:rowOff>
    </xdr:from>
    <xdr:ext cx="2124075" cy="952501"/>
    <xdr:sp macro="" textlink="">
      <xdr:nvSpPr>
        <xdr:cNvPr id="33" name="TextBox 32"/>
        <xdr:cNvSpPr txBox="1"/>
      </xdr:nvSpPr>
      <xdr:spPr>
        <a:xfrm>
          <a:off x="7477125" y="1257300"/>
          <a:ext cx="2124075" cy="952501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DISTRIBUTOR LOGO HERE</a:t>
          </a:r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 fPrintsWithSheet="0"/>
  </xdr:oneCellAnchor>
  <xdr:twoCellAnchor editAs="oneCell">
    <xdr:from>
      <xdr:col>2</xdr:col>
      <xdr:colOff>76200</xdr:colOff>
      <xdr:row>61</xdr:row>
      <xdr:rowOff>142875</xdr:rowOff>
    </xdr:from>
    <xdr:to>
      <xdr:col>27</xdr:col>
      <xdr:colOff>173007</xdr:colOff>
      <xdr:row>76</xdr:row>
      <xdr:rowOff>10910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00" y="12134850"/>
          <a:ext cx="4773582" cy="27922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171450</xdr:rowOff>
        </xdr:from>
        <xdr:to>
          <xdr:col>10</xdr:col>
          <xdr:colOff>184150</xdr:colOff>
          <xdr:row>30</xdr:row>
          <xdr:rowOff>165100</xdr:rowOff>
        </xdr:to>
        <xdr:sp macro="" textlink="">
          <xdr:nvSpPr>
            <xdr:cNvPr id="4097" name="Scroll Bar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31750</xdr:colOff>
          <xdr:row>29</xdr:row>
          <xdr:rowOff>165100</xdr:rowOff>
        </xdr:from>
        <xdr:to>
          <xdr:col>21</xdr:col>
          <xdr:colOff>184150</xdr:colOff>
          <xdr:row>30</xdr:row>
          <xdr:rowOff>184150</xdr:rowOff>
        </xdr:to>
        <xdr:sp macro="" textlink="">
          <xdr:nvSpPr>
            <xdr:cNvPr id="4098" name="Scroll Bar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34</xdr:row>
          <xdr:rowOff>171450</xdr:rowOff>
        </xdr:from>
        <xdr:to>
          <xdr:col>12</xdr:col>
          <xdr:colOff>0</xdr:colOff>
          <xdr:row>35</xdr:row>
          <xdr:rowOff>165100</xdr:rowOff>
        </xdr:to>
        <xdr:sp macro="" textlink="">
          <xdr:nvSpPr>
            <xdr:cNvPr id="4099" name="Scroll Bar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34</xdr:row>
          <xdr:rowOff>184150</xdr:rowOff>
        </xdr:from>
        <xdr:to>
          <xdr:col>21</xdr:col>
          <xdr:colOff>165100</xdr:colOff>
          <xdr:row>35</xdr:row>
          <xdr:rowOff>152400</xdr:rowOff>
        </xdr:to>
        <xdr:sp macro="" textlink="">
          <xdr:nvSpPr>
            <xdr:cNvPr id="4100" name="Scroll Bar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39</xdr:row>
          <xdr:rowOff>184150</xdr:rowOff>
        </xdr:from>
        <xdr:to>
          <xdr:col>12</xdr:col>
          <xdr:colOff>146050</xdr:colOff>
          <xdr:row>40</xdr:row>
          <xdr:rowOff>165100</xdr:rowOff>
        </xdr:to>
        <xdr:sp macro="" textlink="">
          <xdr:nvSpPr>
            <xdr:cNvPr id="4101" name="Scroll Bar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40</xdr:row>
          <xdr:rowOff>0</xdr:rowOff>
        </xdr:from>
        <xdr:to>
          <xdr:col>23</xdr:col>
          <xdr:colOff>146050</xdr:colOff>
          <xdr:row>40</xdr:row>
          <xdr:rowOff>171450</xdr:rowOff>
        </xdr:to>
        <xdr:sp macro="" textlink="">
          <xdr:nvSpPr>
            <xdr:cNvPr id="4102" name="Scroll Bar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50</xdr:row>
          <xdr:rowOff>31750</xdr:rowOff>
        </xdr:from>
        <xdr:to>
          <xdr:col>20</xdr:col>
          <xdr:colOff>0</xdr:colOff>
          <xdr:row>50</xdr:row>
          <xdr:rowOff>184150</xdr:rowOff>
        </xdr:to>
        <xdr:sp macro="" textlink="">
          <xdr:nvSpPr>
            <xdr:cNvPr id="4103" name="Scroll Bar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53</xdr:row>
          <xdr:rowOff>19050</xdr:rowOff>
        </xdr:from>
        <xdr:to>
          <xdr:col>19</xdr:col>
          <xdr:colOff>171450</xdr:colOff>
          <xdr:row>53</xdr:row>
          <xdr:rowOff>184150</xdr:rowOff>
        </xdr:to>
        <xdr:sp macro="" textlink="">
          <xdr:nvSpPr>
            <xdr:cNvPr id="4104" name="Scroll Bar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</xdr:colOff>
          <xdr:row>55</xdr:row>
          <xdr:rowOff>184150</xdr:rowOff>
        </xdr:from>
        <xdr:to>
          <xdr:col>20</xdr:col>
          <xdr:colOff>0</xdr:colOff>
          <xdr:row>56</xdr:row>
          <xdr:rowOff>184150</xdr:rowOff>
        </xdr:to>
        <xdr:sp macro="" textlink="">
          <xdr:nvSpPr>
            <xdr:cNvPr id="4105" name="Scroll Bar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58</xdr:row>
          <xdr:rowOff>190500</xdr:rowOff>
        </xdr:from>
        <xdr:to>
          <xdr:col>20</xdr:col>
          <xdr:colOff>12700</xdr:colOff>
          <xdr:row>59</xdr:row>
          <xdr:rowOff>184150</xdr:rowOff>
        </xdr:to>
        <xdr:sp macro="" textlink="">
          <xdr:nvSpPr>
            <xdr:cNvPr id="4106" name="Scroll Bar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31750</xdr:colOff>
          <xdr:row>45</xdr:row>
          <xdr:rowOff>0</xdr:rowOff>
        </xdr:from>
        <xdr:to>
          <xdr:col>23</xdr:col>
          <xdr:colOff>152400</xdr:colOff>
          <xdr:row>45</xdr:row>
          <xdr:rowOff>171450</xdr:rowOff>
        </xdr:to>
        <xdr:sp macro="" textlink="">
          <xdr:nvSpPr>
            <xdr:cNvPr id="4107" name="Scroll Bar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34</xdr:row>
          <xdr:rowOff>171450</xdr:rowOff>
        </xdr:from>
        <xdr:to>
          <xdr:col>29</xdr:col>
          <xdr:colOff>12700</xdr:colOff>
          <xdr:row>35</xdr:row>
          <xdr:rowOff>165100</xdr:rowOff>
        </xdr:to>
        <xdr:sp macro="" textlink="">
          <xdr:nvSpPr>
            <xdr:cNvPr id="4108" name="Scroll Bar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 editAs="oneCell">
    <xdr:from>
      <xdr:col>3</xdr:col>
      <xdr:colOff>57150</xdr:colOff>
      <xdr:row>2</xdr:row>
      <xdr:rowOff>36753</xdr:rowOff>
    </xdr:from>
    <xdr:to>
      <xdr:col>11</xdr:col>
      <xdr:colOff>66676</xdr:colOff>
      <xdr:row>6</xdr:row>
      <xdr:rowOff>73567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360603"/>
          <a:ext cx="1533526" cy="798814"/>
        </a:xfrm>
        <a:prstGeom prst="rect">
          <a:avLst/>
        </a:prstGeom>
      </xdr:spPr>
    </xdr:pic>
    <xdr:clientData/>
  </xdr:twoCellAnchor>
  <xdr:twoCellAnchor editAs="oneCell">
    <xdr:from>
      <xdr:col>43</xdr:col>
      <xdr:colOff>57149</xdr:colOff>
      <xdr:row>2</xdr:row>
      <xdr:rowOff>75846</xdr:rowOff>
    </xdr:from>
    <xdr:to>
      <xdr:col>55</xdr:col>
      <xdr:colOff>0</xdr:colOff>
      <xdr:row>5</xdr:row>
      <xdr:rowOff>4268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49" y="399696"/>
          <a:ext cx="2171701" cy="499922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1</xdr:row>
      <xdr:rowOff>142875</xdr:rowOff>
    </xdr:from>
    <xdr:to>
      <xdr:col>41</xdr:col>
      <xdr:colOff>172859</xdr:colOff>
      <xdr:row>5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0" y="304800"/>
          <a:ext cx="5227459" cy="590550"/>
        </a:xfrm>
        <a:prstGeom prst="rect">
          <a:avLst/>
        </a:prstGeom>
      </xdr:spPr>
    </xdr:pic>
    <xdr:clientData/>
  </xdr:twoCellAnchor>
  <xdr:twoCellAnchor>
    <xdr:from>
      <xdr:col>28</xdr:col>
      <xdr:colOff>9524</xdr:colOff>
      <xdr:row>54</xdr:row>
      <xdr:rowOff>104774</xdr:rowOff>
    </xdr:from>
    <xdr:to>
      <xdr:col>46</xdr:col>
      <xdr:colOff>28574</xdr:colOff>
      <xdr:row>64</xdr:row>
      <xdr:rowOff>114299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</xdr:col>
      <xdr:colOff>9524</xdr:colOff>
      <xdr:row>64</xdr:row>
      <xdr:rowOff>171451</xdr:rowOff>
    </xdr:from>
    <xdr:to>
      <xdr:col>46</xdr:col>
      <xdr:colOff>19050</xdr:colOff>
      <xdr:row>73</xdr:row>
      <xdr:rowOff>161924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76200</xdr:colOff>
      <xdr:row>54</xdr:row>
      <xdr:rowOff>104774</xdr:rowOff>
    </xdr:from>
    <xdr:to>
      <xdr:col>55</xdr:col>
      <xdr:colOff>171450</xdr:colOff>
      <xdr:row>73</xdr:row>
      <xdr:rowOff>161924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35</xdr:col>
      <xdr:colOff>142874</xdr:colOff>
      <xdr:row>12</xdr:row>
      <xdr:rowOff>69146</xdr:rowOff>
    </xdr:from>
    <xdr:to>
      <xdr:col>54</xdr:col>
      <xdr:colOff>38100</xdr:colOff>
      <xdr:row>22</xdr:row>
      <xdr:rowOff>22411</xdr:rowOff>
    </xdr:to>
    <xdr:pic>
      <xdr:nvPicPr>
        <xdr:cNvPr id="21" name="Picture 20" descr="20150724_144345 - Chevy - Edited by Thyss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2393246"/>
          <a:ext cx="3457576" cy="1943990"/>
        </a:xfrm>
        <a:prstGeom prst="rect">
          <a:avLst/>
        </a:prstGeom>
        <a:solidFill>
          <a:schemeClr val="bg2">
            <a:lumMod val="90000"/>
          </a:schemeClr>
        </a:solidFill>
        <a:ln w="25400">
          <a:solidFill>
            <a:srgbClr val="FFC000"/>
          </a:solidFill>
        </a:ln>
        <a:effectLst/>
      </xdr:spPr>
    </xdr:pic>
    <xdr:clientData/>
  </xdr:twoCellAnchor>
  <xdr:twoCellAnchor>
    <xdr:from>
      <xdr:col>30</xdr:col>
      <xdr:colOff>85726</xdr:colOff>
      <xdr:row>27</xdr:row>
      <xdr:rowOff>85725</xdr:rowOff>
    </xdr:from>
    <xdr:to>
      <xdr:col>56</xdr:col>
      <xdr:colOff>9525</xdr:colOff>
      <xdr:row>50</xdr:row>
      <xdr:rowOff>180975</xdr:rowOff>
    </xdr:to>
    <xdr:sp macro="" textlink="">
      <xdr:nvSpPr>
        <xdr:cNvPr id="23" name="Rectangle 22"/>
        <xdr:cNvSpPr/>
      </xdr:nvSpPr>
      <xdr:spPr>
        <a:xfrm>
          <a:off x="5848351" y="5419725"/>
          <a:ext cx="4810124" cy="4552950"/>
        </a:xfrm>
        <a:prstGeom prst="rect">
          <a:avLst/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20</xdr:col>
      <xdr:colOff>47625</xdr:colOff>
      <xdr:row>77</xdr:row>
      <xdr:rowOff>0</xdr:rowOff>
    </xdr:from>
    <xdr:to>
      <xdr:col>40</xdr:col>
      <xdr:colOff>87202</xdr:colOff>
      <xdr:row>78</xdr:row>
      <xdr:rowOff>159670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95725" y="15116175"/>
          <a:ext cx="3859102" cy="35969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180975</xdr:rowOff>
    </xdr:from>
    <xdr:to>
      <xdr:col>20</xdr:col>
      <xdr:colOff>116752</xdr:colOff>
      <xdr:row>34</xdr:row>
      <xdr:rowOff>7257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" y="647700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0</xdr:rowOff>
    </xdr:from>
    <xdr:to>
      <xdr:col>20</xdr:col>
      <xdr:colOff>116752</xdr:colOff>
      <xdr:row>39</xdr:row>
      <xdr:rowOff>16782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1975" y="7439025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43</xdr:row>
      <xdr:rowOff>9525</xdr:rowOff>
    </xdr:from>
    <xdr:to>
      <xdr:col>20</xdr:col>
      <xdr:colOff>116752</xdr:colOff>
      <xdr:row>44</xdr:row>
      <xdr:rowOff>16782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1025" y="84010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</xdr:row>
      <xdr:rowOff>0</xdr:rowOff>
    </xdr:from>
    <xdr:to>
      <xdr:col>20</xdr:col>
      <xdr:colOff>116752</xdr:colOff>
      <xdr:row>49</xdr:row>
      <xdr:rowOff>7257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500" y="9391650"/>
          <a:ext cx="3377477" cy="20728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27</xdr:row>
      <xdr:rowOff>190500</xdr:rowOff>
    </xdr:from>
    <xdr:to>
      <xdr:col>20</xdr:col>
      <xdr:colOff>116752</xdr:colOff>
      <xdr:row>29</xdr:row>
      <xdr:rowOff>7257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" y="5524500"/>
          <a:ext cx="3377477" cy="2072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45</xdr:row>
          <xdr:rowOff>12700</xdr:rowOff>
        </xdr:from>
        <xdr:to>
          <xdr:col>13</xdr:col>
          <xdr:colOff>184150</xdr:colOff>
          <xdr:row>45</xdr:row>
          <xdr:rowOff>184150</xdr:rowOff>
        </xdr:to>
        <xdr:sp macro="" textlink="">
          <xdr:nvSpPr>
            <xdr:cNvPr id="4109" name="Scroll Bar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xdr:twoCellAnchor>
    <xdr:from>
      <xdr:col>2</xdr:col>
      <xdr:colOff>200025</xdr:colOff>
      <xdr:row>34</xdr:row>
      <xdr:rowOff>57150</xdr:rowOff>
    </xdr:from>
    <xdr:to>
      <xdr:col>22</xdr:col>
      <xdr:colOff>47625</xdr:colOff>
      <xdr:row>37</xdr:row>
      <xdr:rowOff>114300</xdr:rowOff>
    </xdr:to>
    <xdr:sp macro="" textlink="">
      <xdr:nvSpPr>
        <xdr:cNvPr id="33" name="Rectangle 32"/>
        <xdr:cNvSpPr/>
      </xdr:nvSpPr>
      <xdr:spPr>
        <a:xfrm>
          <a:off x="581025" y="6734175"/>
          <a:ext cx="3695700" cy="62865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190500</xdr:colOff>
      <xdr:row>40</xdr:row>
      <xdr:rowOff>9525</xdr:rowOff>
    </xdr:from>
    <xdr:to>
      <xdr:col>24</xdr:col>
      <xdr:colOff>57150</xdr:colOff>
      <xdr:row>42</xdr:row>
      <xdr:rowOff>133350</xdr:rowOff>
    </xdr:to>
    <xdr:sp macro="" textlink="">
      <xdr:nvSpPr>
        <xdr:cNvPr id="35" name="Rectangle 34"/>
        <xdr:cNvSpPr/>
      </xdr:nvSpPr>
      <xdr:spPr>
        <a:xfrm>
          <a:off x="571500" y="7829550"/>
          <a:ext cx="4095750" cy="5048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39</xdr:col>
      <xdr:colOff>47625</xdr:colOff>
      <xdr:row>7</xdr:row>
      <xdr:rowOff>0</xdr:rowOff>
    </xdr:from>
    <xdr:ext cx="2124075" cy="952501"/>
    <xdr:sp macro="" textlink="">
      <xdr:nvSpPr>
        <xdr:cNvPr id="36" name="TextBox 35"/>
        <xdr:cNvSpPr txBox="1"/>
      </xdr:nvSpPr>
      <xdr:spPr>
        <a:xfrm>
          <a:off x="7400925" y="1276350"/>
          <a:ext cx="2124075" cy="952501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endParaRPr lang="en-US" sz="1100"/>
        </a:p>
        <a:p>
          <a:pPr algn="ctr"/>
          <a:endParaRPr lang="en-US" sz="1100"/>
        </a:p>
        <a:p>
          <a:pPr algn="ctr"/>
          <a:r>
            <a:rPr lang="en-US" sz="1100"/>
            <a:t>DISTRIBUTOR LOGO HERE</a:t>
          </a:r>
        </a:p>
        <a:p>
          <a:endParaRPr lang="en-US" sz="1100"/>
        </a:p>
        <a:p>
          <a:endParaRPr lang="en-US" sz="1100"/>
        </a:p>
        <a:p>
          <a:endParaRPr lang="en-US" sz="1100"/>
        </a:p>
      </xdr:txBody>
    </xdr:sp>
    <xdr:clientData fPrint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0.xml"/><Relationship Id="rId13" Type="http://schemas.openxmlformats.org/officeDocument/2006/relationships/ctrlProp" Target="../ctrlProps/ctrlProp3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9.xml"/><Relationship Id="rId12" Type="http://schemas.openxmlformats.org/officeDocument/2006/relationships/ctrlProp" Target="../ctrlProps/ctrlProp3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8.xml"/><Relationship Id="rId11" Type="http://schemas.openxmlformats.org/officeDocument/2006/relationships/ctrlProp" Target="../ctrlProps/ctrlProp33.xml"/><Relationship Id="rId5" Type="http://schemas.openxmlformats.org/officeDocument/2006/relationships/ctrlProp" Target="../ctrlProps/ctrlProp27.xml"/><Relationship Id="rId15" Type="http://schemas.openxmlformats.org/officeDocument/2006/relationships/ctrlProp" Target="../ctrlProps/ctrlProp37.xml"/><Relationship Id="rId10" Type="http://schemas.openxmlformats.org/officeDocument/2006/relationships/ctrlProp" Target="../ctrlProps/ctrlProp32.xml"/><Relationship Id="rId4" Type="http://schemas.openxmlformats.org/officeDocument/2006/relationships/ctrlProp" Target="../ctrlProps/ctrlProp26.xml"/><Relationship Id="rId9" Type="http://schemas.openxmlformats.org/officeDocument/2006/relationships/ctrlProp" Target="../ctrlProps/ctrlProp31.xml"/><Relationship Id="rId14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tabSelected="1" zoomScaleNormal="100" workbookViewId="0">
      <selection activeCell="O47" sqref="O47:X47"/>
    </sheetView>
  </sheetViews>
  <sheetFormatPr defaultColWidth="2.81640625" defaultRowHeight="14.5" x14ac:dyDescent="0.35"/>
  <cols>
    <col min="1" max="2" width="2.81640625" style="17"/>
    <col min="3" max="3" width="1.453125" style="50" customWidth="1"/>
    <col min="4" max="29" width="2.81640625" style="51"/>
    <col min="30" max="30" width="3" style="51" bestFit="1" customWidth="1"/>
    <col min="31" max="31" width="2.81640625" style="51"/>
    <col min="32" max="34" width="2.81640625" style="51" customWidth="1"/>
    <col min="35" max="35" width="2.81640625" style="51"/>
    <col min="36" max="37" width="2.81640625" style="51" customWidth="1"/>
    <col min="38" max="41" width="2.81640625" style="51"/>
    <col min="42" max="42" width="2.81640625" style="51" customWidth="1"/>
    <col min="43" max="43" width="2.7265625" style="51" customWidth="1"/>
    <col min="44" max="45" width="2.81640625" style="51"/>
    <col min="46" max="48" width="2.7265625" style="51" customWidth="1"/>
    <col min="49" max="49" width="2.81640625" style="51"/>
    <col min="50" max="51" width="2.7265625" style="51" customWidth="1"/>
    <col min="52" max="54" width="2.81640625" style="51"/>
    <col min="55" max="55" width="2.7265625" style="51" customWidth="1"/>
    <col min="56" max="56" width="2.81640625" style="51"/>
    <col min="57" max="119" width="2.81640625" style="2"/>
    <col min="120" max="191" width="2.81640625" style="46"/>
    <col min="192" max="16384" width="2.81640625" style="51"/>
  </cols>
  <sheetData>
    <row r="1" spans="1:191" s="2" customFormat="1" ht="13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3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181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3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3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x14ac:dyDescent="0.3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3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184" t="str">
        <f>VLOOKUP($K$16,Sheet1!$A:$F,2,FALSE)</f>
        <v>BERT OGDEN CHEVROLET, INC.</v>
      </c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6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184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6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187" t="str">
        <f>VLOOKUP(K16,Sheet1!A:F,3,FALSE)</f>
        <v>MISSION</v>
      </c>
      <c r="L14" s="188"/>
      <c r="M14" s="188"/>
      <c r="N14" s="188"/>
      <c r="O14" s="188"/>
      <c r="P14" s="188"/>
      <c r="Q14" s="188"/>
      <c r="R14" s="188"/>
      <c r="S14" s="188"/>
      <c r="T14" s="189"/>
      <c r="U14" s="15"/>
      <c r="V14" s="15"/>
      <c r="W14" s="3"/>
      <c r="X14" s="26" t="s">
        <v>3</v>
      </c>
      <c r="Y14" s="27"/>
      <c r="Z14" s="184" t="str">
        <f>VLOOKUP(K16,Sheet1!A:F,4,FALSE)</f>
        <v>TX</v>
      </c>
      <c r="AA14" s="185"/>
      <c r="AB14" s="185"/>
      <c r="AC14" s="185"/>
      <c r="AD14" s="186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303</v>
      </c>
      <c r="E16" s="9"/>
      <c r="F16" s="9"/>
      <c r="G16" s="9"/>
      <c r="H16" s="9"/>
      <c r="I16" s="9"/>
      <c r="J16" s="9"/>
      <c r="K16" s="187">
        <v>114889</v>
      </c>
      <c r="L16" s="188"/>
      <c r="M16" s="188"/>
      <c r="N16" s="188"/>
      <c r="O16" s="188"/>
      <c r="P16" s="188"/>
      <c r="Q16" s="189"/>
      <c r="R16" s="9"/>
      <c r="S16" s="9"/>
      <c r="T16" s="9"/>
      <c r="U16" s="9"/>
      <c r="V16" s="9"/>
      <c r="W16" s="9"/>
      <c r="X16" s="26" t="s">
        <v>5</v>
      </c>
      <c r="Y16" s="26"/>
      <c r="Z16" s="190"/>
      <c r="AA16" s="190"/>
      <c r="AB16" s="190"/>
      <c r="AC16" s="190"/>
      <c r="AD16" s="190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184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184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6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191"/>
      <c r="L24" s="192"/>
      <c r="M24" s="192"/>
      <c r="N24" s="192"/>
      <c r="O24" s="192"/>
      <c r="P24" s="193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194" t="s">
        <v>9</v>
      </c>
      <c r="AG24" s="195"/>
      <c r="AH24" s="195"/>
      <c r="AI24" s="195"/>
      <c r="AJ24" s="195"/>
      <c r="AK24" s="195"/>
      <c r="AL24" s="195"/>
      <c r="AM24" s="196"/>
      <c r="AN24" s="15"/>
      <c r="AO24" s="197" t="s">
        <v>299</v>
      </c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9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ht="15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178" t="s">
        <v>44</v>
      </c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80"/>
      <c r="AE27" s="68"/>
      <c r="AF27" s="200" t="s">
        <v>50</v>
      </c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2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143"/>
      <c r="AK28" s="143"/>
      <c r="AL28" s="143"/>
      <c r="AM28" s="143"/>
      <c r="AN28" s="143"/>
      <c r="AO28" s="144"/>
      <c r="AP28" s="145"/>
      <c r="AQ28" s="143"/>
      <c r="AR28" s="143"/>
      <c r="AS28" s="143"/>
      <c r="AT28" s="143"/>
      <c r="AU28" s="144"/>
      <c r="AV28" s="146"/>
      <c r="AW28" s="146"/>
      <c r="AX28" s="146"/>
      <c r="AY28" s="147"/>
      <c r="AZ28" s="148"/>
      <c r="BA28" s="148"/>
      <c r="BB28" s="148"/>
      <c r="BC28" s="148"/>
      <c r="BD28" s="149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x14ac:dyDescent="0.35">
      <c r="A29" s="1"/>
      <c r="B29" s="1"/>
      <c r="C29" s="8"/>
      <c r="D29" s="220" t="s">
        <v>10</v>
      </c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17"/>
      <c r="Y29" s="217"/>
      <c r="Z29" s="217"/>
      <c r="AA29" s="217"/>
      <c r="AB29" s="217"/>
      <c r="AC29" s="217"/>
      <c r="AD29" s="227"/>
      <c r="AE29" s="30"/>
      <c r="AF29" s="135" t="s">
        <v>49</v>
      </c>
      <c r="AG29" s="136"/>
      <c r="AH29" s="136"/>
      <c r="AI29" s="136"/>
      <c r="AJ29" s="155" t="s">
        <v>12</v>
      </c>
      <c r="AK29" s="155"/>
      <c r="AL29" s="155"/>
      <c r="AM29" s="155"/>
      <c r="AN29" s="155"/>
      <c r="AO29" s="155"/>
      <c r="AP29" s="155" t="s">
        <v>13</v>
      </c>
      <c r="AQ29" s="155" t="s">
        <v>13</v>
      </c>
      <c r="AR29" s="155"/>
      <c r="AS29" s="155"/>
      <c r="AT29" s="155"/>
      <c r="AU29" s="155"/>
      <c r="AV29" s="156" t="s">
        <v>14</v>
      </c>
      <c r="AW29" s="156"/>
      <c r="AX29" s="157"/>
      <c r="AY29" s="234" t="s">
        <v>20</v>
      </c>
      <c r="AZ29" s="235"/>
      <c r="BA29" s="235"/>
      <c r="BB29" s="235"/>
      <c r="BC29" s="235"/>
      <c r="BD29" s="23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150" t="s">
        <v>11</v>
      </c>
      <c r="E30" s="151"/>
      <c r="F30" s="151"/>
      <c r="G30" s="151"/>
      <c r="H30" s="151"/>
      <c r="I30" s="151"/>
      <c r="J30" s="151"/>
      <c r="K30" s="152"/>
      <c r="L30" s="63"/>
      <c r="M30" s="150" t="s">
        <v>40</v>
      </c>
      <c r="N30" s="151"/>
      <c r="O30" s="151"/>
      <c r="P30" s="151"/>
      <c r="Q30" s="151"/>
      <c r="R30" s="151"/>
      <c r="S30" s="151"/>
      <c r="T30" s="151"/>
      <c r="U30" s="151"/>
      <c r="V30" s="152"/>
      <c r="W30" s="38"/>
      <c r="X30" s="209" t="s">
        <v>41</v>
      </c>
      <c r="Y30" s="210"/>
      <c r="Z30" s="210"/>
      <c r="AA30" s="210"/>
      <c r="AB30" s="210"/>
      <c r="AC30" s="210"/>
      <c r="AD30" s="33"/>
      <c r="AE30" s="68"/>
      <c r="AF30" s="171" t="s">
        <v>43</v>
      </c>
      <c r="AG30" s="172"/>
      <c r="AH30" s="172"/>
      <c r="AI30" s="172"/>
      <c r="AJ30" s="168">
        <f>+AJ45</f>
        <v>595</v>
      </c>
      <c r="AK30" s="168"/>
      <c r="AL30" s="168"/>
      <c r="AM30" s="168"/>
      <c r="AN30" s="168"/>
      <c r="AO30" s="168"/>
      <c r="AP30" s="168">
        <f>+AP35+AP40+AP45</f>
        <v>285.5</v>
      </c>
      <c r="AQ30" s="168"/>
      <c r="AR30" s="168"/>
      <c r="AS30" s="168"/>
      <c r="AT30" s="168"/>
      <c r="AU30" s="168"/>
      <c r="AV30" s="169"/>
      <c r="AW30" s="169"/>
      <c r="AX30" s="170"/>
      <c r="AY30" s="237">
        <f>IF(AY31=0,0,+AY31/X31)</f>
        <v>0</v>
      </c>
      <c r="AZ30" s="238"/>
      <c r="BA30" s="238"/>
      <c r="BB30" s="238"/>
      <c r="BC30" s="238"/>
      <c r="BD30" s="239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55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1">
        <f>+D32*M32</f>
        <v>23.5</v>
      </c>
      <c r="Y31" s="212"/>
      <c r="Z31" s="212"/>
      <c r="AA31" s="212"/>
      <c r="AB31" s="212"/>
      <c r="AC31" s="213"/>
      <c r="AD31" s="40"/>
      <c r="AE31" s="68"/>
      <c r="AF31" s="122" t="s">
        <v>15</v>
      </c>
      <c r="AG31" s="123"/>
      <c r="AH31" s="123"/>
      <c r="AI31" s="123"/>
      <c r="AJ31" s="219">
        <f>+AJ46</f>
        <v>13982.5</v>
      </c>
      <c r="AK31" s="219"/>
      <c r="AL31" s="219"/>
      <c r="AM31" s="219"/>
      <c r="AN31" s="219"/>
      <c r="AO31" s="219"/>
      <c r="AP31" s="219">
        <f>+AP36+AP41+AP46</f>
        <v>6709.25</v>
      </c>
      <c r="AQ31" s="219"/>
      <c r="AR31" s="219"/>
      <c r="AS31" s="219"/>
      <c r="AT31" s="219"/>
      <c r="AU31" s="219"/>
      <c r="AV31" s="137"/>
      <c r="AW31" s="137"/>
      <c r="AX31" s="138"/>
      <c r="AY31" s="231">
        <f>+X31*X37</f>
        <v>0</v>
      </c>
      <c r="AZ31" s="232"/>
      <c r="BA31" s="232"/>
      <c r="BB31" s="232"/>
      <c r="BC31" s="232"/>
      <c r="BD31" s="233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06">
        <f>VLOOKUP(K16,Sheet1!A:F,6,FALSE)</f>
        <v>47</v>
      </c>
      <c r="E32" s="207"/>
      <c r="F32" s="207"/>
      <c r="G32" s="207"/>
      <c r="H32" s="207"/>
      <c r="I32" s="207"/>
      <c r="J32" s="207"/>
      <c r="K32" s="208"/>
      <c r="L32" s="40"/>
      <c r="M32" s="125">
        <v>0.5</v>
      </c>
      <c r="N32" s="173"/>
      <c r="O32" s="173"/>
      <c r="P32" s="173"/>
      <c r="Q32" s="173"/>
      <c r="R32" s="173"/>
      <c r="S32" s="173"/>
      <c r="T32" s="173"/>
      <c r="U32" s="173"/>
      <c r="V32" s="174"/>
      <c r="W32" s="38"/>
      <c r="X32" s="214" t="s">
        <v>42</v>
      </c>
      <c r="Y32" s="215"/>
      <c r="Z32" s="215"/>
      <c r="AA32" s="215"/>
      <c r="AB32" s="215"/>
      <c r="AC32" s="215"/>
      <c r="AD32" s="33"/>
      <c r="AE32" s="68"/>
      <c r="AF32" s="139" t="s">
        <v>16</v>
      </c>
      <c r="AG32" s="140"/>
      <c r="AH32" s="140"/>
      <c r="AI32" s="140"/>
      <c r="AJ32" s="134">
        <f>+AJ31*12</f>
        <v>167790</v>
      </c>
      <c r="AK32" s="134"/>
      <c r="AL32" s="134"/>
      <c r="AM32" s="134"/>
      <c r="AN32" s="134"/>
      <c r="AO32" s="134"/>
      <c r="AP32" s="134">
        <f>+AP31*12</f>
        <v>80511</v>
      </c>
      <c r="AQ32" s="134"/>
      <c r="AR32" s="134"/>
      <c r="AS32" s="134"/>
      <c r="AT32" s="134"/>
      <c r="AU32" s="134"/>
      <c r="AV32" s="141">
        <f>IF(AJ31=0,0,AP31/AJ31)</f>
        <v>0.47983193277310926</v>
      </c>
      <c r="AW32" s="141"/>
      <c r="AX32" s="142"/>
      <c r="AY32" s="228">
        <f>+AY31*12</f>
        <v>0</v>
      </c>
      <c r="AZ32" s="229"/>
      <c r="BA32" s="229"/>
      <c r="BB32" s="229"/>
      <c r="BC32" s="229"/>
      <c r="BD32" s="230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1">
        <f>+X31*12</f>
        <v>282</v>
      </c>
      <c r="Y33" s="212"/>
      <c r="Z33" s="212"/>
      <c r="AA33" s="212"/>
      <c r="AB33" s="212"/>
      <c r="AC33" s="213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16" t="s">
        <v>17</v>
      </c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8"/>
      <c r="AE34" s="10"/>
      <c r="AF34" s="135" t="s">
        <v>45</v>
      </c>
      <c r="AG34" s="136"/>
      <c r="AH34" s="136"/>
      <c r="AI34" s="136"/>
      <c r="AJ34" s="154" t="s">
        <v>12</v>
      </c>
      <c r="AK34" s="154"/>
      <c r="AL34" s="154"/>
      <c r="AM34" s="154"/>
      <c r="AN34" s="154"/>
      <c r="AO34" s="154"/>
      <c r="AP34" s="155" t="s">
        <v>13</v>
      </c>
      <c r="AQ34" s="155" t="s">
        <v>13</v>
      </c>
      <c r="AR34" s="155"/>
      <c r="AS34" s="155"/>
      <c r="AT34" s="155"/>
      <c r="AU34" s="155"/>
      <c r="AV34" s="156" t="s">
        <v>14</v>
      </c>
      <c r="AW34" s="156"/>
      <c r="AX34" s="157"/>
      <c r="AY34" s="164"/>
      <c r="AZ34" s="165"/>
      <c r="BA34" s="165"/>
      <c r="BB34" s="165"/>
      <c r="BC34" s="165"/>
      <c r="BD34" s="166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150" t="s">
        <v>18</v>
      </c>
      <c r="E35" s="151"/>
      <c r="F35" s="151"/>
      <c r="G35" s="151"/>
      <c r="H35" s="151"/>
      <c r="I35" s="151"/>
      <c r="J35" s="151"/>
      <c r="K35" s="151"/>
      <c r="L35" s="152"/>
      <c r="M35" s="34"/>
      <c r="N35" s="150" t="s">
        <v>19</v>
      </c>
      <c r="O35" s="151"/>
      <c r="P35" s="151"/>
      <c r="Q35" s="151"/>
      <c r="R35" s="151"/>
      <c r="S35" s="151"/>
      <c r="T35" s="151"/>
      <c r="U35" s="151"/>
      <c r="V35" s="152"/>
      <c r="W35" s="54"/>
      <c r="X35" s="62" t="s">
        <v>20</v>
      </c>
      <c r="Y35" s="63"/>
      <c r="Z35" s="63"/>
      <c r="AA35" s="63"/>
      <c r="AB35" s="63"/>
      <c r="AC35" s="63"/>
      <c r="AD35" s="33"/>
      <c r="AE35" s="67"/>
      <c r="AF35" s="171" t="s">
        <v>43</v>
      </c>
      <c r="AG35" s="172"/>
      <c r="AH35" s="172"/>
      <c r="AI35" s="172"/>
      <c r="AJ35" s="167">
        <f>IF(AJ36=0,0,+AJ36/X31)</f>
        <v>371.875</v>
      </c>
      <c r="AK35" s="167"/>
      <c r="AL35" s="167"/>
      <c r="AM35" s="167"/>
      <c r="AN35" s="167"/>
      <c r="AO35" s="167"/>
      <c r="AP35" s="168">
        <f>IF(AP36=0,0,+AP36/X31)</f>
        <v>74.375</v>
      </c>
      <c r="AQ35" s="168"/>
      <c r="AR35" s="168"/>
      <c r="AS35" s="168"/>
      <c r="AT35" s="168"/>
      <c r="AU35" s="168"/>
      <c r="AV35" s="169"/>
      <c r="AW35" s="169"/>
      <c r="AX35" s="170"/>
      <c r="AY35" s="164"/>
      <c r="AZ35" s="165"/>
      <c r="BA35" s="165"/>
      <c r="BB35" s="165"/>
      <c r="BC35" s="165"/>
      <c r="BD35" s="166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59"/>
      <c r="X36" s="36"/>
      <c r="Y36" s="36"/>
      <c r="Z36" s="36"/>
      <c r="AA36" s="36"/>
      <c r="AB36" s="36"/>
      <c r="AC36" s="68"/>
      <c r="AD36" s="33"/>
      <c r="AE36" s="67"/>
      <c r="AF36" s="122" t="s">
        <v>15</v>
      </c>
      <c r="AG36" s="123"/>
      <c r="AH36" s="123"/>
      <c r="AI36" s="123"/>
      <c r="AJ36" s="124">
        <f>+(D32*M32)*(+D37*(1+N37))</f>
        <v>8739.0625</v>
      </c>
      <c r="AK36" s="124"/>
      <c r="AL36" s="124"/>
      <c r="AM36" s="124"/>
      <c r="AN36" s="124"/>
      <c r="AO36" s="124"/>
      <c r="AP36" s="219">
        <f>+AJ36-((+D32*M32)*D37)-((+D32*M32)*K52)</f>
        <v>1747.8125</v>
      </c>
      <c r="AQ36" s="219"/>
      <c r="AR36" s="219"/>
      <c r="AS36" s="219"/>
      <c r="AT36" s="219"/>
      <c r="AU36" s="219"/>
      <c r="AV36" s="137"/>
      <c r="AW36" s="137"/>
      <c r="AX36" s="138"/>
      <c r="AY36" s="164"/>
      <c r="AZ36" s="165"/>
      <c r="BA36" s="165"/>
      <c r="BB36" s="165"/>
      <c r="BC36" s="165"/>
      <c r="BD36" s="166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4">
      <c r="A37" s="31"/>
      <c r="B37" s="31"/>
      <c r="C37" s="64"/>
      <c r="D37" s="158">
        <f>O65+O67</f>
        <v>297.5</v>
      </c>
      <c r="E37" s="159"/>
      <c r="F37" s="159"/>
      <c r="G37" s="159"/>
      <c r="H37" s="159"/>
      <c r="I37" s="159"/>
      <c r="J37" s="159"/>
      <c r="K37" s="159"/>
      <c r="L37" s="160"/>
      <c r="M37" s="34"/>
      <c r="N37" s="161">
        <v>0.25</v>
      </c>
      <c r="O37" s="162"/>
      <c r="P37" s="162"/>
      <c r="Q37" s="163"/>
      <c r="R37" s="70"/>
      <c r="S37" s="175">
        <f>(D37*(1+N37))</f>
        <v>371.875</v>
      </c>
      <c r="T37" s="176"/>
      <c r="U37" s="176"/>
      <c r="V37" s="177"/>
      <c r="W37" s="71"/>
      <c r="X37" s="223"/>
      <c r="Y37" s="224"/>
      <c r="Z37" s="224"/>
      <c r="AA37" s="224"/>
      <c r="AB37" s="224"/>
      <c r="AC37" s="225"/>
      <c r="AD37" s="40"/>
      <c r="AE37" s="67"/>
      <c r="AF37" s="139" t="s">
        <v>16</v>
      </c>
      <c r="AG37" s="140"/>
      <c r="AH37" s="140"/>
      <c r="AI37" s="140"/>
      <c r="AJ37" s="133">
        <f>+AJ36*12</f>
        <v>104868.75</v>
      </c>
      <c r="AK37" s="133"/>
      <c r="AL37" s="133"/>
      <c r="AM37" s="133"/>
      <c r="AN37" s="133"/>
      <c r="AO37" s="133"/>
      <c r="AP37" s="134">
        <f>+AP36*12</f>
        <v>20973.75</v>
      </c>
      <c r="AQ37" s="134"/>
      <c r="AR37" s="134"/>
      <c r="AS37" s="134"/>
      <c r="AT37" s="134"/>
      <c r="AU37" s="134"/>
      <c r="AV37" s="141">
        <f>IF(AJ36=0,0,AP36/AJ36)</f>
        <v>0.2</v>
      </c>
      <c r="AW37" s="141"/>
      <c r="AX37" s="142"/>
      <c r="AY37" s="164"/>
      <c r="AZ37" s="165"/>
      <c r="BA37" s="165"/>
      <c r="BB37" s="165"/>
      <c r="BC37" s="165"/>
      <c r="BD37" s="166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3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66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164"/>
      <c r="AZ38" s="165"/>
      <c r="BA38" s="165"/>
      <c r="BB38" s="165"/>
      <c r="BC38" s="165"/>
      <c r="BD38" s="166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35">
      <c r="A39" s="31"/>
      <c r="B39" s="31"/>
      <c r="C39" s="32"/>
      <c r="D39" s="220" t="s">
        <v>21</v>
      </c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2"/>
      <c r="AE39" s="33"/>
      <c r="AF39" s="135" t="s">
        <v>46</v>
      </c>
      <c r="AG39" s="136"/>
      <c r="AH39" s="136"/>
      <c r="AI39" s="136"/>
      <c r="AJ39" s="154" t="s">
        <v>12</v>
      </c>
      <c r="AK39" s="154"/>
      <c r="AL39" s="154"/>
      <c r="AM39" s="154"/>
      <c r="AN39" s="154"/>
      <c r="AO39" s="154"/>
      <c r="AP39" s="155" t="s">
        <v>13</v>
      </c>
      <c r="AQ39" s="155" t="s">
        <v>13</v>
      </c>
      <c r="AR39" s="155"/>
      <c r="AS39" s="155"/>
      <c r="AT39" s="155"/>
      <c r="AU39" s="155"/>
      <c r="AV39" s="156" t="s">
        <v>14</v>
      </c>
      <c r="AW39" s="156"/>
      <c r="AX39" s="157"/>
      <c r="AY39" s="164"/>
      <c r="AZ39" s="165"/>
      <c r="BA39" s="165"/>
      <c r="BB39" s="165"/>
      <c r="BC39" s="165"/>
      <c r="BD39" s="166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35">
      <c r="A40" s="31"/>
      <c r="B40" s="31"/>
      <c r="C40" s="32"/>
      <c r="D40" s="150" t="s">
        <v>22</v>
      </c>
      <c r="E40" s="151"/>
      <c r="F40" s="151"/>
      <c r="G40" s="151"/>
      <c r="H40" s="151"/>
      <c r="I40" s="151"/>
      <c r="J40" s="151"/>
      <c r="K40" s="151"/>
      <c r="L40" s="151"/>
      <c r="M40" s="152"/>
      <c r="N40" s="33"/>
      <c r="O40" s="153" t="s">
        <v>23</v>
      </c>
      <c r="P40" s="153"/>
      <c r="Q40" s="153"/>
      <c r="R40" s="153"/>
      <c r="S40" s="153"/>
      <c r="T40" s="153"/>
      <c r="U40" s="153"/>
      <c r="V40" s="153"/>
      <c r="W40" s="153"/>
      <c r="X40" s="153"/>
      <c r="Y40" s="41"/>
      <c r="Z40" s="265" t="s">
        <v>300</v>
      </c>
      <c r="AA40" s="266"/>
      <c r="AB40" s="267"/>
      <c r="AC40" s="42"/>
      <c r="AD40" s="33"/>
      <c r="AE40" s="39"/>
      <c r="AF40" s="171" t="s">
        <v>43</v>
      </c>
      <c r="AG40" s="172"/>
      <c r="AH40" s="172"/>
      <c r="AI40" s="172"/>
      <c r="AJ40" s="167">
        <f>IF(AJ41=0,0,+AJ41/X31)</f>
        <v>60</v>
      </c>
      <c r="AK40" s="167"/>
      <c r="AL40" s="167"/>
      <c r="AM40" s="167"/>
      <c r="AN40" s="167"/>
      <c r="AO40" s="167"/>
      <c r="AP40" s="168">
        <f>IF(AP41=0,0,+AP41/X31)</f>
        <v>48</v>
      </c>
      <c r="AQ40" s="168"/>
      <c r="AR40" s="168"/>
      <c r="AS40" s="168"/>
      <c r="AT40" s="168"/>
      <c r="AU40" s="168"/>
      <c r="AV40" s="169"/>
      <c r="AW40" s="169"/>
      <c r="AX40" s="170"/>
      <c r="AY40" s="164"/>
      <c r="AZ40" s="165"/>
      <c r="BA40" s="165"/>
      <c r="BB40" s="165"/>
      <c r="BC40" s="165"/>
      <c r="BD40" s="166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4">
      <c r="A41" s="31"/>
      <c r="B41" s="31"/>
      <c r="C41" s="32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128"/>
      <c r="P41" s="129"/>
      <c r="Q41" s="129"/>
      <c r="R41" s="129"/>
      <c r="S41" s="129"/>
      <c r="T41" s="129"/>
      <c r="U41" s="129"/>
      <c r="V41" s="129"/>
      <c r="W41" s="129"/>
      <c r="X41" s="130"/>
      <c r="Y41" s="33"/>
      <c r="Z41" s="33" t="s">
        <v>301</v>
      </c>
      <c r="AA41" s="33"/>
      <c r="AB41" s="33" t="s">
        <v>302</v>
      </c>
      <c r="AC41" s="33"/>
      <c r="AD41" s="33"/>
      <c r="AE41" s="39"/>
      <c r="AF41" s="122" t="s">
        <v>15</v>
      </c>
      <c r="AG41" s="123"/>
      <c r="AH41" s="123"/>
      <c r="AI41" s="123"/>
      <c r="AJ41" s="124">
        <f>+O42*(+D32*M32)</f>
        <v>1410</v>
      </c>
      <c r="AK41" s="124"/>
      <c r="AL41" s="124"/>
      <c r="AM41" s="124"/>
      <c r="AN41" s="124"/>
      <c r="AO41" s="124"/>
      <c r="AP41" s="219">
        <f>+AJ41-(+D42*(+D32*M32))</f>
        <v>1128</v>
      </c>
      <c r="AQ41" s="219"/>
      <c r="AR41" s="219"/>
      <c r="AS41" s="219"/>
      <c r="AT41" s="219"/>
      <c r="AU41" s="219"/>
      <c r="AV41" s="137"/>
      <c r="AW41" s="137"/>
      <c r="AX41" s="138"/>
      <c r="AY41" s="164"/>
      <c r="AZ41" s="165"/>
      <c r="BA41" s="165"/>
      <c r="BB41" s="165"/>
      <c r="BC41" s="165"/>
      <c r="BD41" s="166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4">
      <c r="A42" s="31"/>
      <c r="B42" s="31"/>
      <c r="C42" s="32"/>
      <c r="D42" s="117">
        <f>O42*0.2</f>
        <v>12</v>
      </c>
      <c r="E42" s="118"/>
      <c r="F42" s="118"/>
      <c r="G42" s="118"/>
      <c r="H42" s="118"/>
      <c r="I42" s="118"/>
      <c r="J42" s="118"/>
      <c r="K42" s="118"/>
      <c r="L42" s="118"/>
      <c r="M42" s="119"/>
      <c r="N42" s="33"/>
      <c r="O42" s="117">
        <f>AB42*Z42</f>
        <v>60</v>
      </c>
      <c r="P42" s="118"/>
      <c r="Q42" s="118"/>
      <c r="R42" s="118"/>
      <c r="S42" s="118"/>
      <c r="T42" s="118"/>
      <c r="U42" s="118"/>
      <c r="V42" s="118"/>
      <c r="W42" s="118"/>
      <c r="X42" s="119"/>
      <c r="Y42" s="37"/>
      <c r="Z42" s="268">
        <v>0.6</v>
      </c>
      <c r="AA42" s="269"/>
      <c r="AB42" s="268">
        <v>100</v>
      </c>
      <c r="AC42" s="269"/>
      <c r="AD42" s="33"/>
      <c r="AE42" s="39"/>
      <c r="AF42" s="139" t="s">
        <v>16</v>
      </c>
      <c r="AG42" s="140"/>
      <c r="AH42" s="140"/>
      <c r="AI42" s="140"/>
      <c r="AJ42" s="133">
        <f>+AJ41*12</f>
        <v>16920</v>
      </c>
      <c r="AK42" s="133"/>
      <c r="AL42" s="133"/>
      <c r="AM42" s="133"/>
      <c r="AN42" s="133"/>
      <c r="AO42" s="133"/>
      <c r="AP42" s="134">
        <f>+AP41*12</f>
        <v>13536</v>
      </c>
      <c r="AQ42" s="134"/>
      <c r="AR42" s="134"/>
      <c r="AS42" s="134"/>
      <c r="AT42" s="134"/>
      <c r="AU42" s="134"/>
      <c r="AV42" s="141">
        <f>IF(AJ41=0,0,AP41/AJ41)</f>
        <v>0.8</v>
      </c>
      <c r="AW42" s="141"/>
      <c r="AX42" s="142"/>
      <c r="AY42" s="164"/>
      <c r="AZ42" s="165"/>
      <c r="BA42" s="165"/>
      <c r="BB42" s="165"/>
      <c r="BC42" s="165"/>
      <c r="BD42" s="166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35">
      <c r="A43" s="31"/>
      <c r="B43" s="31"/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42"/>
      <c r="V43" s="42"/>
      <c r="W43" s="42"/>
      <c r="X43" s="42"/>
      <c r="Y43" s="39"/>
      <c r="Z43" s="42"/>
      <c r="AA43" s="42"/>
      <c r="AB43" s="42"/>
      <c r="AC43" s="42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64"/>
      <c r="AZ43" s="165"/>
      <c r="BA43" s="165"/>
      <c r="BB43" s="165"/>
      <c r="BC43" s="165"/>
      <c r="BD43" s="166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5" x14ac:dyDescent="0.35">
      <c r="A44" s="31"/>
      <c r="B44" s="31"/>
      <c r="C44" s="32"/>
      <c r="D44" s="220" t="s">
        <v>24</v>
      </c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2"/>
      <c r="AE44" s="33"/>
      <c r="AF44" s="135" t="s">
        <v>47</v>
      </c>
      <c r="AG44" s="136"/>
      <c r="AH44" s="136"/>
      <c r="AI44" s="136"/>
      <c r="AJ44" s="155" t="s">
        <v>12</v>
      </c>
      <c r="AK44" s="155"/>
      <c r="AL44" s="155"/>
      <c r="AM44" s="155"/>
      <c r="AN44" s="155"/>
      <c r="AO44" s="155"/>
      <c r="AP44" s="155" t="s">
        <v>13</v>
      </c>
      <c r="AQ44" s="155" t="s">
        <v>13</v>
      </c>
      <c r="AR44" s="155"/>
      <c r="AS44" s="155"/>
      <c r="AT44" s="155"/>
      <c r="AU44" s="155"/>
      <c r="AV44" s="156" t="s">
        <v>14</v>
      </c>
      <c r="AW44" s="156"/>
      <c r="AX44" s="157"/>
      <c r="AY44" s="164"/>
      <c r="AZ44" s="165"/>
      <c r="BA44" s="165"/>
      <c r="BB44" s="165"/>
      <c r="BC44" s="165"/>
      <c r="BD44" s="166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35">
      <c r="A45" s="31"/>
      <c r="B45" s="31"/>
      <c r="C45" s="32"/>
      <c r="D45" s="150" t="s">
        <v>18</v>
      </c>
      <c r="E45" s="151"/>
      <c r="F45" s="151"/>
      <c r="G45" s="151"/>
      <c r="H45" s="151"/>
      <c r="I45" s="151"/>
      <c r="J45" s="151"/>
      <c r="K45" s="151"/>
      <c r="L45" s="151"/>
      <c r="M45" s="152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1" t="s">
        <v>43</v>
      </c>
      <c r="AG45" s="172"/>
      <c r="AH45" s="172"/>
      <c r="AI45" s="172"/>
      <c r="AJ45" s="168">
        <f>IF(AJ46=0,0,+AJ46/X31)</f>
        <v>595</v>
      </c>
      <c r="AK45" s="168"/>
      <c r="AL45" s="168"/>
      <c r="AM45" s="168"/>
      <c r="AN45" s="168"/>
      <c r="AO45" s="168"/>
      <c r="AP45" s="168">
        <f>IF(AP46=0,0,+AP46/X31)</f>
        <v>163.125</v>
      </c>
      <c r="AQ45" s="168"/>
      <c r="AR45" s="168"/>
      <c r="AS45" s="168"/>
      <c r="AT45" s="168"/>
      <c r="AU45" s="168"/>
      <c r="AV45" s="169"/>
      <c r="AW45" s="169"/>
      <c r="AX45" s="170"/>
      <c r="AY45" s="164"/>
      <c r="AZ45" s="165"/>
      <c r="BA45" s="165"/>
      <c r="BB45" s="165"/>
      <c r="BC45" s="165"/>
      <c r="BD45" s="166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4">
      <c r="A46" s="31"/>
      <c r="B46" s="31"/>
      <c r="C46" s="32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22" t="s">
        <v>15</v>
      </c>
      <c r="AG46" s="123"/>
      <c r="AH46" s="123"/>
      <c r="AI46" s="123"/>
      <c r="AJ46" s="219">
        <f>+O47*X31</f>
        <v>13982.5</v>
      </c>
      <c r="AK46" s="219"/>
      <c r="AL46" s="219"/>
      <c r="AM46" s="219"/>
      <c r="AN46" s="219"/>
      <c r="AO46" s="219"/>
      <c r="AP46" s="219">
        <f>+AJ46-(+D47*X31)-(+K55*X31)-(O47*X31)*K58-(((+O47-D47)*X31)*K61)</f>
        <v>3833.4375</v>
      </c>
      <c r="AQ46" s="219"/>
      <c r="AR46" s="219"/>
      <c r="AS46" s="219"/>
      <c r="AT46" s="219"/>
      <c r="AU46" s="219"/>
      <c r="AV46" s="137"/>
      <c r="AW46" s="137"/>
      <c r="AX46" s="138"/>
      <c r="AY46" s="164"/>
      <c r="AZ46" s="165"/>
      <c r="BA46" s="165"/>
      <c r="BB46" s="165"/>
      <c r="BC46" s="165"/>
      <c r="BD46" s="166"/>
      <c r="BE46" s="5"/>
      <c r="BF46" s="1"/>
      <c r="BG46" s="1"/>
      <c r="BH46" s="1"/>
      <c r="BI46" s="1"/>
      <c r="BJ46" s="1"/>
      <c r="BK46" s="226"/>
      <c r="BL46" s="204"/>
      <c r="BM46" s="205"/>
      <c r="BN46" s="203"/>
      <c r="BO46" s="204"/>
      <c r="BP46" s="20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4">
      <c r="A47" s="31"/>
      <c r="B47" s="31"/>
      <c r="C47" s="32"/>
      <c r="D47" s="274">
        <f>S37+O42</f>
        <v>431.875</v>
      </c>
      <c r="E47" s="275"/>
      <c r="F47" s="275"/>
      <c r="G47" s="275"/>
      <c r="H47" s="275"/>
      <c r="I47" s="275"/>
      <c r="J47" s="275"/>
      <c r="K47" s="275"/>
      <c r="L47" s="275"/>
      <c r="M47" s="276"/>
      <c r="N47" s="39"/>
      <c r="O47" s="117">
        <f>535+O42</f>
        <v>595</v>
      </c>
      <c r="P47" s="118"/>
      <c r="Q47" s="118"/>
      <c r="R47" s="118"/>
      <c r="S47" s="118"/>
      <c r="T47" s="118"/>
      <c r="U47" s="118"/>
      <c r="V47" s="118"/>
      <c r="W47" s="118"/>
      <c r="X47" s="119"/>
      <c r="Y47" s="37"/>
      <c r="Z47" s="33"/>
      <c r="AA47" s="33"/>
      <c r="AB47" s="33"/>
      <c r="AC47" s="39"/>
      <c r="AD47" s="33"/>
      <c r="AE47" s="39"/>
      <c r="AF47" s="139" t="s">
        <v>16</v>
      </c>
      <c r="AG47" s="140"/>
      <c r="AH47" s="140"/>
      <c r="AI47" s="140"/>
      <c r="AJ47" s="134">
        <f>+AJ46*12</f>
        <v>167790</v>
      </c>
      <c r="AK47" s="134"/>
      <c r="AL47" s="134"/>
      <c r="AM47" s="134"/>
      <c r="AN47" s="134"/>
      <c r="AO47" s="134"/>
      <c r="AP47" s="134">
        <f>+AP46*12</f>
        <v>46001.25</v>
      </c>
      <c r="AQ47" s="134"/>
      <c r="AR47" s="134"/>
      <c r="AS47" s="134"/>
      <c r="AT47" s="134"/>
      <c r="AU47" s="134"/>
      <c r="AV47" s="141">
        <f>IF(AJ46=0,0,AP46/AJ46)</f>
        <v>0.27415966386554624</v>
      </c>
      <c r="AW47" s="141"/>
      <c r="AX47" s="142"/>
      <c r="AY47" s="164"/>
      <c r="AZ47" s="165"/>
      <c r="BA47" s="165"/>
      <c r="BB47" s="165"/>
      <c r="BC47" s="165"/>
      <c r="BD47" s="166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3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64"/>
      <c r="AZ48" s="165"/>
      <c r="BA48" s="165"/>
      <c r="BB48" s="165"/>
      <c r="BC48" s="165"/>
      <c r="BD48" s="166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4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240" t="s">
        <v>48</v>
      </c>
      <c r="AG49" s="241"/>
      <c r="AH49" s="241"/>
      <c r="AI49" s="241"/>
      <c r="AJ49" s="241"/>
      <c r="AK49" s="241"/>
      <c r="AL49" s="242"/>
      <c r="AM49" s="250" t="s">
        <v>43</v>
      </c>
      <c r="AN49" s="251"/>
      <c r="AO49" s="251"/>
      <c r="AP49" s="251"/>
      <c r="AQ49" s="251" t="s">
        <v>15</v>
      </c>
      <c r="AR49" s="251"/>
      <c r="AS49" s="251"/>
      <c r="AT49" s="251"/>
      <c r="AU49" s="252" t="s">
        <v>16</v>
      </c>
      <c r="AV49" s="252"/>
      <c r="AW49" s="252"/>
      <c r="AX49" s="253"/>
      <c r="AY49" s="165"/>
      <c r="AZ49" s="165"/>
      <c r="BA49" s="165"/>
      <c r="BB49" s="165"/>
      <c r="BC49" s="165"/>
      <c r="BD49" s="166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4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243"/>
      <c r="AG50" s="244"/>
      <c r="AH50" s="244"/>
      <c r="AI50" s="244"/>
      <c r="AJ50" s="244"/>
      <c r="AK50" s="244"/>
      <c r="AL50" s="245"/>
      <c r="AM50" s="255">
        <f>IF(AQ50=0,0,+AQ50/X31)</f>
        <v>0</v>
      </c>
      <c r="AN50" s="254"/>
      <c r="AO50" s="254"/>
      <c r="AP50" s="254"/>
      <c r="AQ50" s="254">
        <f>(+K55*X31)+(O47*X31)*K58+(((+O47-D47)*X31)*K61)+(K52*X31)</f>
        <v>0</v>
      </c>
      <c r="AR50" s="254"/>
      <c r="AS50" s="254"/>
      <c r="AT50" s="254"/>
      <c r="AU50" s="248">
        <f>+AQ50*12</f>
        <v>0</v>
      </c>
      <c r="AV50" s="248"/>
      <c r="AW50" s="248"/>
      <c r="AX50" s="249"/>
      <c r="AY50" s="165"/>
      <c r="AZ50" s="165"/>
      <c r="BA50" s="165"/>
      <c r="BB50" s="165"/>
      <c r="BC50" s="165"/>
      <c r="BD50" s="166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5" x14ac:dyDescent="0.3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5" x14ac:dyDescent="0.3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117">
        <v>0</v>
      </c>
      <c r="L52" s="120"/>
      <c r="M52" s="120"/>
      <c r="N52" s="120"/>
      <c r="O52" s="120"/>
      <c r="P52" s="120"/>
      <c r="Q52" s="120"/>
      <c r="R52" s="120"/>
      <c r="S52" s="120"/>
      <c r="T52" s="121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53" t="s">
        <v>12</v>
      </c>
      <c r="AZ52" s="153"/>
      <c r="BA52" s="153"/>
      <c r="BB52" s="153" t="s">
        <v>35</v>
      </c>
      <c r="BC52" s="153"/>
      <c r="BD52" s="153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5" x14ac:dyDescent="0.3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246">
        <v>0.1</v>
      </c>
      <c r="AP53" s="246"/>
      <c r="AQ53" s="33" t="s">
        <v>36</v>
      </c>
      <c r="AR53" s="131">
        <f>IF(M32&lt;=0.9,+M32+AO53,0)</f>
        <v>0.6</v>
      </c>
      <c r="AS53" s="132"/>
      <c r="AT53" s="2" t="s">
        <v>37</v>
      </c>
      <c r="AU53" s="33"/>
      <c r="AV53" s="33"/>
      <c r="AW53" s="33"/>
      <c r="AX53" s="33"/>
      <c r="AY53" s="247">
        <f>IF(M32&gt;=0.91,0,IF(M32=0,0,+(+AJ$32/X$33)*((D$32*12)*AO53)))</f>
        <v>33558</v>
      </c>
      <c r="AZ53" s="247"/>
      <c r="BA53" s="247"/>
      <c r="BB53" s="247">
        <f>IF(M32&gt;=0.91,0,IF(M32=0,0,+(+AP$32/X$33)*(D$32*12)*AO53))</f>
        <v>16102.2</v>
      </c>
      <c r="BC53" s="247"/>
      <c r="BD53" s="247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3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246">
        <v>0.2</v>
      </c>
      <c r="AP54" s="246"/>
      <c r="AQ54" s="33" t="s">
        <v>36</v>
      </c>
      <c r="AR54" s="131">
        <f>IF(M32&lt;=0.8,+M32+AO54,0)</f>
        <v>0.7</v>
      </c>
      <c r="AS54" s="132"/>
      <c r="AT54" s="2" t="s">
        <v>37</v>
      </c>
      <c r="AU54" s="33"/>
      <c r="AV54" s="33"/>
      <c r="AW54" s="33"/>
      <c r="AX54" s="33"/>
      <c r="AY54" s="247">
        <f>IF(M32&gt;=0.81,0,IF(M32=0,0,+(+AJ$32/X$33)*((D$32*12)*AO54)))</f>
        <v>67116</v>
      </c>
      <c r="AZ54" s="247"/>
      <c r="BA54" s="247"/>
      <c r="BB54" s="247">
        <f>IF(M32&gt;=0.81,0,IF(M32=0,0,+(+AP$32/X$33)*(D$32*12)*AO54))</f>
        <v>32204.400000000001</v>
      </c>
      <c r="BC54" s="247"/>
      <c r="BD54" s="247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5" x14ac:dyDescent="0.3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117">
        <v>0</v>
      </c>
      <c r="L55" s="120"/>
      <c r="M55" s="120"/>
      <c r="N55" s="120"/>
      <c r="O55" s="120"/>
      <c r="P55" s="120"/>
      <c r="Q55" s="120"/>
      <c r="R55" s="120"/>
      <c r="S55" s="120"/>
      <c r="T55" s="121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3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3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3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5">
        <f>+K57/100</f>
        <v>0</v>
      </c>
      <c r="L58" s="126"/>
      <c r="M58" s="126"/>
      <c r="N58" s="126"/>
      <c r="O58" s="126"/>
      <c r="P58" s="126"/>
      <c r="Q58" s="126"/>
      <c r="R58" s="126"/>
      <c r="S58" s="126"/>
      <c r="T58" s="127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3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3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3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5">
        <v>0</v>
      </c>
      <c r="L61" s="126"/>
      <c r="M61" s="126"/>
      <c r="N61" s="126"/>
      <c r="O61" s="126"/>
      <c r="P61" s="126"/>
      <c r="Q61" s="126"/>
      <c r="R61" s="126"/>
      <c r="S61" s="126"/>
      <c r="T61" s="127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3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5" x14ac:dyDescent="0.35">
      <c r="A63" s="31"/>
      <c r="B63" s="31"/>
      <c r="C63" s="32"/>
      <c r="D63" s="33"/>
      <c r="E63" s="268" t="s">
        <v>284</v>
      </c>
      <c r="F63" s="273"/>
      <c r="G63" s="273"/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69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5" x14ac:dyDescent="0.35">
      <c r="A64" s="31"/>
      <c r="B64" s="31"/>
      <c r="C64" s="32"/>
      <c r="D64" s="33"/>
      <c r="E64" s="33"/>
      <c r="F64" s="33" t="s">
        <v>292</v>
      </c>
      <c r="G64" s="33"/>
      <c r="H64" s="33"/>
      <c r="I64" s="33"/>
      <c r="J64" s="33"/>
      <c r="K64" s="33"/>
      <c r="L64" s="33"/>
      <c r="M64" s="33"/>
      <c r="N64" s="33"/>
      <c r="O64" s="33" t="s">
        <v>293</v>
      </c>
      <c r="P64" s="33"/>
      <c r="Q64" s="33"/>
      <c r="R64" s="33"/>
      <c r="S64" s="268" t="s">
        <v>294</v>
      </c>
      <c r="T64" s="273"/>
      <c r="U64" s="273"/>
      <c r="V64" s="273"/>
      <c r="W64" s="269"/>
      <c r="X64" s="33" t="s">
        <v>295</v>
      </c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5" x14ac:dyDescent="0.35">
      <c r="A65" s="31"/>
      <c r="B65" s="31"/>
      <c r="C65" s="32"/>
      <c r="D65" s="33"/>
      <c r="E65" s="33">
        <v>1</v>
      </c>
      <c r="F65" s="262" t="s">
        <v>285</v>
      </c>
      <c r="G65" s="263"/>
      <c r="H65" s="263"/>
      <c r="I65" s="263"/>
      <c r="J65" s="263"/>
      <c r="K65" s="263"/>
      <c r="L65" s="263"/>
      <c r="M65" s="264"/>
      <c r="N65" s="33"/>
      <c r="O65" s="256">
        <v>155</v>
      </c>
      <c r="P65" s="257"/>
      <c r="Q65" s="257"/>
      <c r="R65" s="258"/>
      <c r="S65" s="259">
        <v>345</v>
      </c>
      <c r="T65" s="260"/>
      <c r="U65" s="260"/>
      <c r="V65" s="260"/>
      <c r="W65" s="261"/>
      <c r="X65" s="270">
        <v>0.5</v>
      </c>
      <c r="Y65" s="271"/>
      <c r="Z65" s="271"/>
      <c r="AA65" s="272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5" x14ac:dyDescent="0.35">
      <c r="A66" s="1"/>
      <c r="B66" s="1"/>
      <c r="C66" s="45"/>
      <c r="E66" s="33">
        <v>2</v>
      </c>
      <c r="F66" s="262" t="s">
        <v>287</v>
      </c>
      <c r="G66" s="263"/>
      <c r="H66" s="263"/>
      <c r="I66" s="263"/>
      <c r="J66" s="263"/>
      <c r="K66" s="263"/>
      <c r="L66" s="263"/>
      <c r="M66" s="264"/>
      <c r="N66" s="33"/>
      <c r="O66" s="256">
        <v>525</v>
      </c>
      <c r="P66" s="257"/>
      <c r="Q66" s="257"/>
      <c r="R66" s="258"/>
      <c r="S66" s="259">
        <v>700</v>
      </c>
      <c r="T66" s="260"/>
      <c r="U66" s="260"/>
      <c r="V66" s="260"/>
      <c r="W66" s="261"/>
      <c r="X66" s="270">
        <v>0.5</v>
      </c>
      <c r="Y66" s="271"/>
      <c r="Z66" s="271"/>
      <c r="AA66" s="272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5" x14ac:dyDescent="0.35">
      <c r="A67" s="1"/>
      <c r="B67" s="1"/>
      <c r="C67" s="60"/>
      <c r="D67" s="47"/>
      <c r="E67" s="46">
        <v>3</v>
      </c>
      <c r="F67" s="262" t="s">
        <v>286</v>
      </c>
      <c r="G67" s="263"/>
      <c r="H67" s="263"/>
      <c r="I67" s="263"/>
      <c r="J67" s="263"/>
      <c r="K67" s="263"/>
      <c r="L67" s="263"/>
      <c r="M67" s="264"/>
      <c r="O67" s="256">
        <v>142.5</v>
      </c>
      <c r="P67" s="257"/>
      <c r="Q67" s="257"/>
      <c r="R67" s="258"/>
      <c r="S67" s="259">
        <v>190</v>
      </c>
      <c r="T67" s="260"/>
      <c r="U67" s="260"/>
      <c r="V67" s="260"/>
      <c r="W67" s="261"/>
      <c r="X67" s="270">
        <v>0.1</v>
      </c>
      <c r="Y67" s="271"/>
      <c r="Z67" s="271"/>
      <c r="AA67" s="272"/>
      <c r="AB67" s="47"/>
      <c r="AJ67" s="83">
        <f>+((AJ32/X33)*(+D32*12))-AJ32</f>
        <v>167790</v>
      </c>
      <c r="AK67" s="84">
        <f>+AJ32</f>
        <v>167790</v>
      </c>
      <c r="AL67" s="81"/>
      <c r="AM67" s="81"/>
      <c r="AN67" s="81"/>
      <c r="AO67" s="85"/>
      <c r="AP67" s="86" t="e">
        <f>+AP68/AT68</f>
        <v>#DIV/0!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5" x14ac:dyDescent="0.35">
      <c r="A68" s="1"/>
      <c r="B68" s="1"/>
      <c r="C68" s="60"/>
      <c r="D68" s="47"/>
      <c r="E68" s="47">
        <v>4</v>
      </c>
      <c r="F68" s="262" t="s">
        <v>288</v>
      </c>
      <c r="G68" s="263"/>
      <c r="H68" s="263"/>
      <c r="I68" s="263"/>
      <c r="J68" s="263"/>
      <c r="K68" s="263"/>
      <c r="L68" s="263"/>
      <c r="M68" s="264"/>
      <c r="N68" s="47"/>
      <c r="O68" s="256">
        <v>487.5</v>
      </c>
      <c r="P68" s="257"/>
      <c r="Q68" s="257"/>
      <c r="R68" s="258"/>
      <c r="S68" s="259">
        <v>650</v>
      </c>
      <c r="T68" s="260"/>
      <c r="U68" s="260"/>
      <c r="V68" s="260"/>
      <c r="W68" s="261"/>
      <c r="X68" s="270">
        <v>0.5</v>
      </c>
      <c r="Y68" s="271"/>
      <c r="Z68" s="271"/>
      <c r="AA68" s="272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297.5</v>
      </c>
      <c r="AQ68" s="81"/>
      <c r="AR68" s="81"/>
      <c r="AS68" s="81"/>
      <c r="AT68" s="90">
        <f>+X37</f>
        <v>0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35">
      <c r="A69" s="1"/>
      <c r="B69" s="1"/>
      <c r="C69" s="60"/>
      <c r="D69" s="47"/>
      <c r="E69" s="47">
        <v>5</v>
      </c>
      <c r="F69" s="262" t="s">
        <v>291</v>
      </c>
      <c r="G69" s="263"/>
      <c r="H69" s="263"/>
      <c r="I69" s="263"/>
      <c r="J69" s="263"/>
      <c r="K69" s="263"/>
      <c r="L69" s="263"/>
      <c r="M69" s="264"/>
      <c r="N69" s="47"/>
      <c r="O69" s="256">
        <v>150</v>
      </c>
      <c r="P69" s="257"/>
      <c r="Q69" s="257"/>
      <c r="R69" s="258"/>
      <c r="S69" s="259">
        <v>200</v>
      </c>
      <c r="T69" s="260"/>
      <c r="U69" s="260"/>
      <c r="V69" s="260"/>
      <c r="W69" s="261"/>
      <c r="X69" s="270">
        <v>0.3</v>
      </c>
      <c r="Y69" s="271"/>
      <c r="Z69" s="271"/>
      <c r="AA69" s="272"/>
      <c r="AB69" s="47"/>
      <c r="AC69" s="47"/>
      <c r="AD69" s="47"/>
      <c r="AG69" s="47"/>
      <c r="AH69" s="47"/>
      <c r="AI69" s="47"/>
      <c r="AJ69" s="83">
        <f>+((AP32/X33)*(+D32*12))-AP32</f>
        <v>80511</v>
      </c>
      <c r="AK69" s="84">
        <f>+AP32</f>
        <v>80511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35">
      <c r="A70" s="1"/>
      <c r="B70" s="1"/>
      <c r="C70" s="60"/>
      <c r="D70" s="47"/>
      <c r="E70" s="47">
        <v>6</v>
      </c>
      <c r="F70" s="262" t="s">
        <v>290</v>
      </c>
      <c r="G70" s="263"/>
      <c r="H70" s="263"/>
      <c r="I70" s="263"/>
      <c r="J70" s="263"/>
      <c r="K70" s="263"/>
      <c r="L70" s="263"/>
      <c r="M70" s="264"/>
      <c r="N70" s="47"/>
      <c r="O70" s="256">
        <v>37.5</v>
      </c>
      <c r="P70" s="257"/>
      <c r="Q70" s="257"/>
      <c r="R70" s="258"/>
      <c r="S70" s="259">
        <v>50</v>
      </c>
      <c r="T70" s="260"/>
      <c r="U70" s="260"/>
      <c r="V70" s="260"/>
      <c r="W70" s="261"/>
      <c r="X70" s="270">
        <v>0.1</v>
      </c>
      <c r="Y70" s="271"/>
      <c r="Z70" s="271"/>
      <c r="AA70" s="272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35">
      <c r="A71" s="1"/>
      <c r="B71" s="1"/>
      <c r="C71" s="60"/>
      <c r="D71" s="47"/>
      <c r="E71" s="47">
        <v>7</v>
      </c>
      <c r="F71" s="262" t="s">
        <v>297</v>
      </c>
      <c r="G71" s="263"/>
      <c r="H71" s="263"/>
      <c r="I71" s="263"/>
      <c r="J71" s="263"/>
      <c r="K71" s="263"/>
      <c r="L71" s="263"/>
      <c r="M71" s="264"/>
      <c r="N71" s="47"/>
      <c r="O71" s="256">
        <v>1039.2</v>
      </c>
      <c r="P71" s="257"/>
      <c r="Q71" s="257"/>
      <c r="R71" s="258"/>
      <c r="S71" s="259">
        <v>1299</v>
      </c>
      <c r="T71" s="260"/>
      <c r="U71" s="260"/>
      <c r="V71" s="260"/>
      <c r="W71" s="261"/>
      <c r="X71" s="270">
        <v>1.5</v>
      </c>
      <c r="Y71" s="271"/>
      <c r="Z71" s="271"/>
      <c r="AA71" s="272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35">
      <c r="A72" s="1"/>
      <c r="B72" s="1"/>
      <c r="C72" s="60"/>
      <c r="D72" s="47"/>
      <c r="E72" s="47">
        <v>8</v>
      </c>
      <c r="F72" s="262" t="s">
        <v>296</v>
      </c>
      <c r="G72" s="263"/>
      <c r="H72" s="263"/>
      <c r="I72" s="263"/>
      <c r="J72" s="263"/>
      <c r="K72" s="263"/>
      <c r="L72" s="263"/>
      <c r="M72" s="264"/>
      <c r="N72" s="47"/>
      <c r="O72" s="256">
        <v>863.2</v>
      </c>
      <c r="P72" s="257"/>
      <c r="Q72" s="257"/>
      <c r="R72" s="258"/>
      <c r="S72" s="259">
        <v>1079</v>
      </c>
      <c r="T72" s="260"/>
      <c r="U72" s="260"/>
      <c r="V72" s="260"/>
      <c r="W72" s="261"/>
      <c r="X72" s="270">
        <v>0.75</v>
      </c>
      <c r="Y72" s="271"/>
      <c r="Z72" s="271"/>
      <c r="AA72" s="272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35">
      <c r="A73" s="1"/>
      <c r="B73" s="1"/>
      <c r="C73" s="60"/>
      <c r="D73" s="47"/>
      <c r="E73" s="47">
        <v>9</v>
      </c>
      <c r="F73" s="46" t="s">
        <v>298</v>
      </c>
      <c r="G73" s="47"/>
      <c r="H73" s="47"/>
      <c r="I73" s="47"/>
      <c r="J73" s="47"/>
      <c r="K73" s="47"/>
      <c r="L73" s="47"/>
      <c r="M73" s="47"/>
      <c r="N73" s="47"/>
      <c r="O73" s="256">
        <v>90</v>
      </c>
      <c r="P73" s="257"/>
      <c r="Q73" s="257"/>
      <c r="R73" s="258"/>
      <c r="S73" s="259">
        <v>120</v>
      </c>
      <c r="T73" s="260"/>
      <c r="U73" s="260"/>
      <c r="V73" s="260"/>
      <c r="W73" s="261"/>
      <c r="X73" s="270">
        <v>0.5</v>
      </c>
      <c r="Y73" s="271"/>
      <c r="Z73" s="271"/>
      <c r="AA73" s="272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35">
      <c r="A74" s="1"/>
      <c r="B74" s="1"/>
      <c r="C74" s="60"/>
      <c r="D74" s="47"/>
      <c r="E74" s="47">
        <v>10</v>
      </c>
      <c r="F74" s="262" t="s">
        <v>289</v>
      </c>
      <c r="G74" s="263"/>
      <c r="H74" s="263"/>
      <c r="I74" s="263"/>
      <c r="J74" s="263"/>
      <c r="K74" s="263"/>
      <c r="L74" s="263"/>
      <c r="M74" s="264"/>
      <c r="N74" s="47"/>
      <c r="O74" s="256">
        <v>847.2</v>
      </c>
      <c r="P74" s="257"/>
      <c r="Q74" s="257"/>
      <c r="R74" s="258"/>
      <c r="S74" s="259">
        <v>1059</v>
      </c>
      <c r="T74" s="260"/>
      <c r="U74" s="260"/>
      <c r="V74" s="260"/>
      <c r="W74" s="261"/>
      <c r="X74" s="270">
        <v>1.5</v>
      </c>
      <c r="Y74" s="271"/>
      <c r="Z74" s="271"/>
      <c r="AA74" s="272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3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256"/>
      <c r="P75" s="257"/>
      <c r="Q75" s="257"/>
      <c r="R75" s="258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3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" thickBot="1" x14ac:dyDescent="0.4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" thickBot="1" x14ac:dyDescent="0.4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3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selectLockedCells="1"/>
  <mergeCells count="197">
    <mergeCell ref="Z40:AB40"/>
    <mergeCell ref="Z42:AA42"/>
    <mergeCell ref="AB42:AC42"/>
    <mergeCell ref="X73:AA73"/>
    <mergeCell ref="X74:AA74"/>
    <mergeCell ref="S74:W74"/>
    <mergeCell ref="S73:W73"/>
    <mergeCell ref="S72:W72"/>
    <mergeCell ref="S71:W71"/>
    <mergeCell ref="S70:W70"/>
    <mergeCell ref="S69:W69"/>
    <mergeCell ref="S68:W68"/>
    <mergeCell ref="X67:AA67"/>
    <mergeCell ref="X65:AA65"/>
    <mergeCell ref="X66:AA66"/>
    <mergeCell ref="X68:AA68"/>
    <mergeCell ref="X69:AA69"/>
    <mergeCell ref="X70:AA70"/>
    <mergeCell ref="X71:AA71"/>
    <mergeCell ref="X72:AA72"/>
    <mergeCell ref="E63:Y63"/>
    <mergeCell ref="S64:W64"/>
    <mergeCell ref="K61:T61"/>
    <mergeCell ref="D47:M47"/>
    <mergeCell ref="O75:R75"/>
    <mergeCell ref="S67:W67"/>
    <mergeCell ref="S66:W66"/>
    <mergeCell ref="S65:W65"/>
    <mergeCell ref="F72:M72"/>
    <mergeCell ref="F74:M74"/>
    <mergeCell ref="O67:R67"/>
    <mergeCell ref="O65:R65"/>
    <mergeCell ref="O66:R66"/>
    <mergeCell ref="O68:R68"/>
    <mergeCell ref="O69:R69"/>
    <mergeCell ref="O70:R70"/>
    <mergeCell ref="O71:R71"/>
    <mergeCell ref="O72:R72"/>
    <mergeCell ref="O73:R73"/>
    <mergeCell ref="O74:R74"/>
    <mergeCell ref="F71:M71"/>
    <mergeCell ref="F65:M65"/>
    <mergeCell ref="F66:M66"/>
    <mergeCell ref="F67:M67"/>
    <mergeCell ref="F68:M68"/>
    <mergeCell ref="F69:M69"/>
    <mergeCell ref="F70:M70"/>
    <mergeCell ref="AY47:BD47"/>
    <mergeCell ref="AF34:AI34"/>
    <mergeCell ref="AY34:BD34"/>
    <mergeCell ref="AY35:BD35"/>
    <mergeCell ref="AY48:BD48"/>
    <mergeCell ref="AY49:BD49"/>
    <mergeCell ref="AY50:BD50"/>
    <mergeCell ref="AF49:AL50"/>
    <mergeCell ref="AO54:AP54"/>
    <mergeCell ref="AY54:BA54"/>
    <mergeCell ref="BB54:BD54"/>
    <mergeCell ref="AU50:AX50"/>
    <mergeCell ref="AM49:AP49"/>
    <mergeCell ref="AQ49:AT49"/>
    <mergeCell ref="AU49:AX49"/>
    <mergeCell ref="AQ50:AT50"/>
    <mergeCell ref="AM50:AP50"/>
    <mergeCell ref="AR53:AS53"/>
    <mergeCell ref="AO53:AP53"/>
    <mergeCell ref="AY52:BA52"/>
    <mergeCell ref="BB52:BD52"/>
    <mergeCell ref="AY53:BA53"/>
    <mergeCell ref="BB53:BD53"/>
    <mergeCell ref="AP35:AU35"/>
    <mergeCell ref="AF37:AI37"/>
    <mergeCell ref="AV37:AX37"/>
    <mergeCell ref="AV41:AX41"/>
    <mergeCell ref="AV29:AX29"/>
    <mergeCell ref="AY29:BD29"/>
    <mergeCell ref="AF29:AI29"/>
    <mergeCell ref="AY40:BD40"/>
    <mergeCell ref="AF45:AI45"/>
    <mergeCell ref="AJ45:AO45"/>
    <mergeCell ref="AP45:AU45"/>
    <mergeCell ref="AY45:BD45"/>
    <mergeCell ref="AY38:BD38"/>
    <mergeCell ref="AY39:BD39"/>
    <mergeCell ref="AY43:BD43"/>
    <mergeCell ref="AY44:BD44"/>
    <mergeCell ref="AY30:BD30"/>
    <mergeCell ref="AP29:AU29"/>
    <mergeCell ref="AV31:AX31"/>
    <mergeCell ref="AF30:AI30"/>
    <mergeCell ref="AJ30:AO30"/>
    <mergeCell ref="AP30:AU30"/>
    <mergeCell ref="AV30:AX30"/>
    <mergeCell ref="X37:AC37"/>
    <mergeCell ref="BK46:BM46"/>
    <mergeCell ref="D29:AD29"/>
    <mergeCell ref="AF46:AI46"/>
    <mergeCell ref="AJ46:AO46"/>
    <mergeCell ref="AP46:AU46"/>
    <mergeCell ref="AY46:BD46"/>
    <mergeCell ref="AJ35:AO35"/>
    <mergeCell ref="AV36:AX36"/>
    <mergeCell ref="AF39:AI39"/>
    <mergeCell ref="AY42:BD42"/>
    <mergeCell ref="AY32:BD32"/>
    <mergeCell ref="AJ32:AO32"/>
    <mergeCell ref="AP32:AU32"/>
    <mergeCell ref="AV32:AX32"/>
    <mergeCell ref="AY31:BD31"/>
    <mergeCell ref="AP34:AU34"/>
    <mergeCell ref="AV34:AX34"/>
    <mergeCell ref="AV45:AX45"/>
    <mergeCell ref="D44:AD44"/>
    <mergeCell ref="D45:M45"/>
    <mergeCell ref="AJ44:AO44"/>
    <mergeCell ref="AP44:AU44"/>
    <mergeCell ref="AV44:AX44"/>
    <mergeCell ref="BN46:BP46"/>
    <mergeCell ref="D30:K30"/>
    <mergeCell ref="D32:K32"/>
    <mergeCell ref="M30:V30"/>
    <mergeCell ref="X30:AC30"/>
    <mergeCell ref="X31:AC31"/>
    <mergeCell ref="X32:AC32"/>
    <mergeCell ref="X33:AC33"/>
    <mergeCell ref="D35:L35"/>
    <mergeCell ref="D34:AD34"/>
    <mergeCell ref="AF32:AI32"/>
    <mergeCell ref="AJ31:AO31"/>
    <mergeCell ref="AP31:AU31"/>
    <mergeCell ref="AV35:AX35"/>
    <mergeCell ref="AJ36:AO36"/>
    <mergeCell ref="AP36:AU36"/>
    <mergeCell ref="D39:AD39"/>
    <mergeCell ref="AF31:AI31"/>
    <mergeCell ref="AJ34:AO34"/>
    <mergeCell ref="AV42:AX42"/>
    <mergeCell ref="AY41:BD41"/>
    <mergeCell ref="AF42:AI42"/>
    <mergeCell ref="AP41:AU41"/>
    <mergeCell ref="AF35:AI35"/>
    <mergeCell ref="D27:AD27"/>
    <mergeCell ref="C3:BD3"/>
    <mergeCell ref="K10:AD10"/>
    <mergeCell ref="K12:AD12"/>
    <mergeCell ref="K14:T14"/>
    <mergeCell ref="Z14:AD14"/>
    <mergeCell ref="K16:Q16"/>
    <mergeCell ref="Z16:AD16"/>
    <mergeCell ref="K20:AD20"/>
    <mergeCell ref="K22:AD22"/>
    <mergeCell ref="K24:P24"/>
    <mergeCell ref="AF24:AM24"/>
    <mergeCell ref="AO24:BC24"/>
    <mergeCell ref="AF27:BD27"/>
    <mergeCell ref="AJ28:AO28"/>
    <mergeCell ref="AP28:AU28"/>
    <mergeCell ref="AV28:AX28"/>
    <mergeCell ref="AY28:BD28"/>
    <mergeCell ref="D40:M40"/>
    <mergeCell ref="O40:X40"/>
    <mergeCell ref="AJ39:AO39"/>
    <mergeCell ref="AP39:AU39"/>
    <mergeCell ref="AV39:AX39"/>
    <mergeCell ref="AF36:AI36"/>
    <mergeCell ref="D37:L37"/>
    <mergeCell ref="N37:Q37"/>
    <mergeCell ref="AY36:BD36"/>
    <mergeCell ref="AJ37:AO37"/>
    <mergeCell ref="AP37:AU37"/>
    <mergeCell ref="AY37:BD37"/>
    <mergeCell ref="AJ40:AO40"/>
    <mergeCell ref="AP40:AU40"/>
    <mergeCell ref="AV40:AX40"/>
    <mergeCell ref="AF40:AI40"/>
    <mergeCell ref="M32:V32"/>
    <mergeCell ref="S37:V37"/>
    <mergeCell ref="N35:V35"/>
    <mergeCell ref="AJ29:AO29"/>
    <mergeCell ref="AR54:AS54"/>
    <mergeCell ref="AJ42:AO42"/>
    <mergeCell ref="AP42:AU42"/>
    <mergeCell ref="AF44:AI44"/>
    <mergeCell ref="AV46:AX46"/>
    <mergeCell ref="AF47:AI47"/>
    <mergeCell ref="AJ47:AO47"/>
    <mergeCell ref="AP47:AU47"/>
    <mergeCell ref="AV47:AX47"/>
    <mergeCell ref="O47:X47"/>
    <mergeCell ref="K52:T52"/>
    <mergeCell ref="K55:T55"/>
    <mergeCell ref="D42:M42"/>
    <mergeCell ref="O42:X42"/>
    <mergeCell ref="AF41:AI41"/>
    <mergeCell ref="AJ41:AO41"/>
    <mergeCell ref="K58:T58"/>
    <mergeCell ref="O41:X41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croll Bar 1">
              <controlPr locked="0"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184150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Scroll Bar 2">
              <controlPr locked="0" defaultSize="0" print="0" autoPict="0">
                <anchor moveWithCells="1">
                  <from>
                    <xdr:col>12</xdr:col>
                    <xdr:colOff>31750</xdr:colOff>
                    <xdr:row>30</xdr:row>
                    <xdr:rowOff>12700</xdr:rowOff>
                  </from>
                  <to>
                    <xdr:col>21</xdr:col>
                    <xdr:colOff>171450</xdr:colOff>
                    <xdr:row>30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Scroll Bar 4">
              <controlPr locked="0" defaultSize="0" print="0" autoPict="0">
                <anchor moveWithCells="1">
                  <from>
                    <xdr:col>13</xdr:col>
                    <xdr:colOff>12700</xdr:colOff>
                    <xdr:row>34</xdr:row>
                    <xdr:rowOff>184150</xdr:rowOff>
                  </from>
                  <to>
                    <xdr:col>21</xdr:col>
                    <xdr:colOff>184150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Scroll Bar 5">
              <controlPr locked="0" defaultSize="0" print="0" autoPict="0">
                <anchor moveWithCells="1">
                  <from>
                    <xdr:col>3</xdr:col>
                    <xdr:colOff>0</xdr:colOff>
                    <xdr:row>39</xdr:row>
                    <xdr:rowOff>184150</xdr:rowOff>
                  </from>
                  <to>
                    <xdr:col>12</xdr:col>
                    <xdr:colOff>146050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Scroll Bar 6">
              <controlPr locked="0" defaultSize="0" print="0" autoPict="0">
                <anchor moveWithCells="1">
                  <from>
                    <xdr:col>14</xdr:col>
                    <xdr:colOff>19050</xdr:colOff>
                    <xdr:row>40</xdr:row>
                    <xdr:rowOff>0</xdr:rowOff>
                  </from>
                  <to>
                    <xdr:col>23</xdr:col>
                    <xdr:colOff>165100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Scroll Bar 7">
              <controlPr defaultSize="0" print="0" autoPict="0">
                <anchor moveWithCells="1">
                  <from>
                    <xdr:col>10</xdr:col>
                    <xdr:colOff>31750</xdr:colOff>
                    <xdr:row>50</xdr:row>
                    <xdr:rowOff>12700</xdr:rowOff>
                  </from>
                  <to>
                    <xdr:col>19</xdr:col>
                    <xdr:colOff>171450</xdr:colOff>
                    <xdr:row>50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Scroll Bar 8">
              <controlPr locked="0" defaultSize="0" print="0" autoPict="0">
                <anchor moveWithCells="1">
                  <from>
                    <xdr:col>10</xdr:col>
                    <xdr:colOff>31750</xdr:colOff>
                    <xdr:row>53</xdr:row>
                    <xdr:rowOff>12700</xdr:rowOff>
                  </from>
                  <to>
                    <xdr:col>19</xdr:col>
                    <xdr:colOff>171450</xdr:colOff>
                    <xdr:row>53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Scroll Bar 9">
              <controlPr locked="0" defaultSize="0" print="0" autoPict="0">
                <anchor moveWithCells="1">
                  <from>
                    <xdr:col>10</xdr:col>
                    <xdr:colOff>31750</xdr:colOff>
                    <xdr:row>56</xdr:row>
                    <xdr:rowOff>12700</xdr:rowOff>
                  </from>
                  <to>
                    <xdr:col>19</xdr:col>
                    <xdr:colOff>171450</xdr:colOff>
                    <xdr:row>56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Scroll Bar 10">
              <controlPr locked="0" defaultSize="0" print="0" autoPict="0">
                <anchor moveWithCells="1">
                  <from>
                    <xdr:col>10</xdr:col>
                    <xdr:colOff>38100</xdr:colOff>
                    <xdr:row>59</xdr:row>
                    <xdr:rowOff>12700</xdr:rowOff>
                  </from>
                  <to>
                    <xdr:col>19</xdr:col>
                    <xdr:colOff>184150</xdr:colOff>
                    <xdr:row>59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Scroll Bar 11">
              <controlPr locked="0" defaultSize="0" print="0" autoPict="0">
                <anchor moveWithCells="1">
                  <from>
                    <xdr:col>14</xdr:col>
                    <xdr:colOff>31750</xdr:colOff>
                    <xdr:row>45</xdr:row>
                    <xdr:rowOff>0</xdr:rowOff>
                  </from>
                  <to>
                    <xdr:col>23</xdr:col>
                    <xdr:colOff>171450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Scroll Bar 12">
              <controlPr locked="0" defaultSize="0" print="0" autoPict="0">
                <anchor moveWithCells="1">
                  <from>
                    <xdr:col>23</xdr:col>
                    <xdr:colOff>12700</xdr:colOff>
                    <xdr:row>34</xdr:row>
                    <xdr:rowOff>171450</xdr:rowOff>
                  </from>
                  <to>
                    <xdr:col>29</xdr:col>
                    <xdr:colOff>12700</xdr:colOff>
                    <xdr:row>35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6AD"/>
  </sheetPr>
  <dimension ref="A1:F248"/>
  <sheetViews>
    <sheetView workbookViewId="0">
      <selection activeCell="C10" sqref="C10"/>
    </sheetView>
  </sheetViews>
  <sheetFormatPr defaultRowHeight="14.5" x14ac:dyDescent="0.35"/>
  <cols>
    <col min="1" max="1" width="6.81640625" bestFit="1" customWidth="1"/>
    <col min="2" max="2" width="42.6328125" bestFit="1" customWidth="1"/>
    <col min="3" max="3" width="16.36328125" bestFit="1" customWidth="1"/>
    <col min="4" max="4" width="7.453125" bestFit="1" customWidth="1"/>
    <col min="5" max="5" width="5.26953125" bestFit="1" customWidth="1"/>
  </cols>
  <sheetData>
    <row r="1" spans="1:6" ht="29" x14ac:dyDescent="0.35">
      <c r="A1" s="113" t="s">
        <v>56</v>
      </c>
      <c r="B1" s="113" t="s">
        <v>49</v>
      </c>
      <c r="C1" s="113" t="s">
        <v>282</v>
      </c>
      <c r="D1" s="113" t="s">
        <v>283</v>
      </c>
      <c r="E1" s="114" t="s">
        <v>57</v>
      </c>
      <c r="F1" t="s">
        <v>58</v>
      </c>
    </row>
    <row r="2" spans="1:6" x14ac:dyDescent="0.35">
      <c r="A2" s="115">
        <v>114840</v>
      </c>
      <c r="B2" t="s">
        <v>59</v>
      </c>
      <c r="C2" t="s">
        <v>304</v>
      </c>
      <c r="D2" t="s">
        <v>305</v>
      </c>
      <c r="E2" s="116">
        <v>334</v>
      </c>
      <c r="F2">
        <v>28</v>
      </c>
    </row>
    <row r="3" spans="1:6" x14ac:dyDescent="0.35">
      <c r="A3" s="115">
        <v>114847</v>
      </c>
      <c r="B3" t="s">
        <v>60</v>
      </c>
      <c r="C3" t="s">
        <v>306</v>
      </c>
      <c r="D3" t="s">
        <v>305</v>
      </c>
      <c r="E3" s="116">
        <v>98</v>
      </c>
      <c r="F3">
        <v>8</v>
      </c>
    </row>
    <row r="4" spans="1:6" x14ac:dyDescent="0.35">
      <c r="A4" s="115">
        <v>114848</v>
      </c>
      <c r="B4" t="s">
        <v>61</v>
      </c>
      <c r="C4" t="s">
        <v>307</v>
      </c>
      <c r="D4" t="s">
        <v>305</v>
      </c>
      <c r="E4" s="116">
        <v>111</v>
      </c>
      <c r="F4">
        <v>9</v>
      </c>
    </row>
    <row r="5" spans="1:6" x14ac:dyDescent="0.35">
      <c r="A5" s="115">
        <v>114850</v>
      </c>
      <c r="B5" t="s">
        <v>62</v>
      </c>
      <c r="C5" t="s">
        <v>308</v>
      </c>
      <c r="D5" t="s">
        <v>305</v>
      </c>
      <c r="E5" s="116">
        <v>63</v>
      </c>
      <c r="F5">
        <v>5</v>
      </c>
    </row>
    <row r="6" spans="1:6" x14ac:dyDescent="0.35">
      <c r="A6" s="115">
        <v>114851</v>
      </c>
      <c r="B6" t="s">
        <v>63</v>
      </c>
      <c r="C6" t="s">
        <v>309</v>
      </c>
      <c r="D6" t="s">
        <v>305</v>
      </c>
      <c r="E6" s="116">
        <v>211</v>
      </c>
      <c r="F6">
        <v>18</v>
      </c>
    </row>
    <row r="7" spans="1:6" x14ac:dyDescent="0.35">
      <c r="A7" s="115">
        <v>114870</v>
      </c>
      <c r="B7" t="s">
        <v>64</v>
      </c>
      <c r="C7" t="s">
        <v>310</v>
      </c>
      <c r="D7" t="s">
        <v>305</v>
      </c>
      <c r="E7" s="116">
        <v>276</v>
      </c>
      <c r="F7">
        <v>23</v>
      </c>
    </row>
    <row r="8" spans="1:6" x14ac:dyDescent="0.35">
      <c r="A8" s="115">
        <v>114876</v>
      </c>
      <c r="B8" t="s">
        <v>65</v>
      </c>
      <c r="C8" t="s">
        <v>311</v>
      </c>
      <c r="D8" t="s">
        <v>305</v>
      </c>
      <c r="E8" s="116">
        <v>156</v>
      </c>
      <c r="F8">
        <v>13</v>
      </c>
    </row>
    <row r="9" spans="1:6" x14ac:dyDescent="0.35">
      <c r="A9" s="115">
        <v>114878</v>
      </c>
      <c r="B9" t="s">
        <v>66</v>
      </c>
      <c r="C9" t="s">
        <v>312</v>
      </c>
      <c r="D9" t="s">
        <v>305</v>
      </c>
      <c r="E9" s="116">
        <v>612</v>
      </c>
      <c r="F9">
        <v>51</v>
      </c>
    </row>
    <row r="10" spans="1:6" x14ac:dyDescent="0.35">
      <c r="A10" s="115">
        <v>116616</v>
      </c>
      <c r="B10" t="s">
        <v>67</v>
      </c>
      <c r="C10" t="s">
        <v>313</v>
      </c>
      <c r="D10" t="s">
        <v>305</v>
      </c>
      <c r="E10" s="116">
        <v>135</v>
      </c>
      <c r="F10">
        <v>11</v>
      </c>
    </row>
    <row r="11" spans="1:6" x14ac:dyDescent="0.35">
      <c r="A11" s="115">
        <v>116618</v>
      </c>
      <c r="B11" t="s">
        <v>68</v>
      </c>
      <c r="C11" t="s">
        <v>314</v>
      </c>
      <c r="D11" t="s">
        <v>305</v>
      </c>
      <c r="E11" s="116">
        <v>34</v>
      </c>
      <c r="F11">
        <v>3</v>
      </c>
    </row>
    <row r="12" spans="1:6" x14ac:dyDescent="0.35">
      <c r="A12" s="115">
        <v>116619</v>
      </c>
      <c r="B12" t="s">
        <v>69</v>
      </c>
      <c r="C12" t="s">
        <v>315</v>
      </c>
      <c r="D12" t="s">
        <v>305</v>
      </c>
      <c r="E12" s="116">
        <v>123</v>
      </c>
      <c r="F12">
        <v>10</v>
      </c>
    </row>
    <row r="13" spans="1:6" x14ac:dyDescent="0.35">
      <c r="A13" s="115">
        <v>116620</v>
      </c>
      <c r="B13" t="s">
        <v>70</v>
      </c>
      <c r="C13" t="s">
        <v>316</v>
      </c>
      <c r="D13" t="s">
        <v>305</v>
      </c>
      <c r="E13" s="116">
        <v>46</v>
      </c>
      <c r="F13">
        <v>4</v>
      </c>
    </row>
    <row r="14" spans="1:6" x14ac:dyDescent="0.35">
      <c r="A14" s="115">
        <v>116627</v>
      </c>
      <c r="B14" t="s">
        <v>71</v>
      </c>
      <c r="C14" t="s">
        <v>317</v>
      </c>
      <c r="D14" t="s">
        <v>305</v>
      </c>
      <c r="E14" s="116">
        <v>610</v>
      </c>
      <c r="F14">
        <v>51</v>
      </c>
    </row>
    <row r="15" spans="1:6" x14ac:dyDescent="0.35">
      <c r="A15" s="115">
        <v>116641</v>
      </c>
      <c r="B15" t="s">
        <v>72</v>
      </c>
      <c r="C15" t="s">
        <v>318</v>
      </c>
      <c r="D15" t="s">
        <v>305</v>
      </c>
      <c r="E15" s="116">
        <v>212</v>
      </c>
      <c r="F15">
        <v>18</v>
      </c>
    </row>
    <row r="16" spans="1:6" x14ac:dyDescent="0.35">
      <c r="A16" s="115">
        <v>116642</v>
      </c>
      <c r="B16" t="s">
        <v>73</v>
      </c>
      <c r="C16" t="s">
        <v>319</v>
      </c>
      <c r="D16" t="s">
        <v>305</v>
      </c>
      <c r="E16" s="116">
        <v>455</v>
      </c>
      <c r="F16">
        <v>38</v>
      </c>
    </row>
    <row r="17" spans="1:6" x14ac:dyDescent="0.35">
      <c r="A17" s="115">
        <v>116649</v>
      </c>
      <c r="B17" t="s">
        <v>74</v>
      </c>
      <c r="C17" t="s">
        <v>320</v>
      </c>
      <c r="D17" t="s">
        <v>305</v>
      </c>
      <c r="E17" s="116">
        <v>28</v>
      </c>
      <c r="F17">
        <v>2</v>
      </c>
    </row>
    <row r="18" spans="1:6" x14ac:dyDescent="0.35">
      <c r="A18" s="115">
        <v>116654</v>
      </c>
      <c r="B18" t="s">
        <v>75</v>
      </c>
      <c r="C18" t="s">
        <v>321</v>
      </c>
      <c r="D18" t="s">
        <v>305</v>
      </c>
      <c r="E18" s="116">
        <v>1819</v>
      </c>
      <c r="F18">
        <v>152</v>
      </c>
    </row>
    <row r="19" spans="1:6" x14ac:dyDescent="0.35">
      <c r="A19" s="115">
        <v>117712</v>
      </c>
      <c r="B19" t="s">
        <v>76</v>
      </c>
      <c r="C19" t="s">
        <v>322</v>
      </c>
      <c r="D19" t="s">
        <v>305</v>
      </c>
      <c r="E19" s="116">
        <v>982</v>
      </c>
      <c r="F19">
        <v>82</v>
      </c>
    </row>
    <row r="20" spans="1:6" x14ac:dyDescent="0.35">
      <c r="A20" s="115">
        <v>117717</v>
      </c>
      <c r="B20" t="s">
        <v>77</v>
      </c>
      <c r="C20" t="s">
        <v>323</v>
      </c>
      <c r="D20" t="s">
        <v>305</v>
      </c>
      <c r="E20" s="116">
        <v>245</v>
      </c>
      <c r="F20">
        <v>20</v>
      </c>
    </row>
    <row r="21" spans="1:6" x14ac:dyDescent="0.35">
      <c r="A21" s="115">
        <v>117720</v>
      </c>
      <c r="B21" t="s">
        <v>78</v>
      </c>
      <c r="C21" t="s">
        <v>324</v>
      </c>
      <c r="D21" t="s">
        <v>305</v>
      </c>
      <c r="E21" s="116">
        <v>88</v>
      </c>
      <c r="F21">
        <v>7</v>
      </c>
    </row>
    <row r="22" spans="1:6" x14ac:dyDescent="0.35">
      <c r="A22" s="115">
        <v>118649</v>
      </c>
      <c r="B22" t="s">
        <v>79</v>
      </c>
      <c r="C22" t="s">
        <v>325</v>
      </c>
      <c r="D22" t="s">
        <v>305</v>
      </c>
      <c r="E22" s="116">
        <v>137</v>
      </c>
      <c r="F22">
        <v>11</v>
      </c>
    </row>
    <row r="23" spans="1:6" x14ac:dyDescent="0.35">
      <c r="A23" s="115">
        <v>118653</v>
      </c>
      <c r="B23" t="s">
        <v>80</v>
      </c>
      <c r="C23" t="s">
        <v>326</v>
      </c>
      <c r="D23" t="s">
        <v>305</v>
      </c>
      <c r="E23" s="116">
        <v>1119</v>
      </c>
      <c r="F23">
        <v>93</v>
      </c>
    </row>
    <row r="24" spans="1:6" x14ac:dyDescent="0.35">
      <c r="A24" s="115">
        <v>118657</v>
      </c>
      <c r="B24" t="s">
        <v>81</v>
      </c>
      <c r="C24" t="s">
        <v>327</v>
      </c>
      <c r="D24" t="s">
        <v>305</v>
      </c>
      <c r="E24" s="116">
        <v>667</v>
      </c>
      <c r="F24">
        <v>56</v>
      </c>
    </row>
    <row r="25" spans="1:6" x14ac:dyDescent="0.35">
      <c r="A25" s="115">
        <v>118659</v>
      </c>
      <c r="B25" t="s">
        <v>82</v>
      </c>
      <c r="C25" t="s">
        <v>321</v>
      </c>
      <c r="D25" t="s">
        <v>305</v>
      </c>
      <c r="E25" s="116">
        <v>362</v>
      </c>
      <c r="F25">
        <v>30</v>
      </c>
    </row>
    <row r="26" spans="1:6" x14ac:dyDescent="0.35">
      <c r="A26" s="115">
        <v>118661</v>
      </c>
      <c r="B26" t="s">
        <v>83</v>
      </c>
      <c r="C26" t="s">
        <v>328</v>
      </c>
      <c r="D26" t="s">
        <v>305</v>
      </c>
      <c r="E26" s="116">
        <v>39</v>
      </c>
      <c r="F26">
        <v>3</v>
      </c>
    </row>
    <row r="27" spans="1:6" x14ac:dyDescent="0.35">
      <c r="A27" s="115">
        <v>118664</v>
      </c>
      <c r="B27" t="s">
        <v>84</v>
      </c>
      <c r="C27" t="s">
        <v>329</v>
      </c>
      <c r="D27" t="s">
        <v>305</v>
      </c>
      <c r="E27" s="116">
        <v>577</v>
      </c>
      <c r="F27">
        <v>48</v>
      </c>
    </row>
    <row r="28" spans="1:6" x14ac:dyDescent="0.35">
      <c r="A28" s="115">
        <v>118962</v>
      </c>
      <c r="B28" t="s">
        <v>85</v>
      </c>
      <c r="C28" t="s">
        <v>330</v>
      </c>
      <c r="D28" t="s">
        <v>305</v>
      </c>
      <c r="E28" s="116">
        <v>187</v>
      </c>
      <c r="F28">
        <v>16</v>
      </c>
    </row>
    <row r="29" spans="1:6" x14ac:dyDescent="0.35">
      <c r="A29" s="115">
        <v>119498</v>
      </c>
      <c r="B29" t="s">
        <v>86</v>
      </c>
      <c r="C29" t="s">
        <v>331</v>
      </c>
      <c r="D29" t="s">
        <v>305</v>
      </c>
      <c r="E29" s="116">
        <v>167</v>
      </c>
      <c r="F29">
        <v>14</v>
      </c>
    </row>
    <row r="30" spans="1:6" x14ac:dyDescent="0.35">
      <c r="A30" s="115">
        <v>119500</v>
      </c>
      <c r="B30" t="s">
        <v>87</v>
      </c>
      <c r="C30" t="s">
        <v>332</v>
      </c>
      <c r="D30" t="s">
        <v>305</v>
      </c>
      <c r="E30" s="116">
        <v>99</v>
      </c>
      <c r="F30">
        <v>8</v>
      </c>
    </row>
    <row r="31" spans="1:6" x14ac:dyDescent="0.35">
      <c r="A31" s="115">
        <v>131082</v>
      </c>
      <c r="B31" t="s">
        <v>88</v>
      </c>
      <c r="C31" t="s">
        <v>333</v>
      </c>
      <c r="D31" t="s">
        <v>305</v>
      </c>
      <c r="E31" s="116">
        <v>494</v>
      </c>
      <c r="F31">
        <v>41</v>
      </c>
    </row>
    <row r="32" spans="1:6" x14ac:dyDescent="0.35">
      <c r="A32" s="115">
        <v>133091</v>
      </c>
      <c r="B32" t="s">
        <v>89</v>
      </c>
      <c r="C32" t="s">
        <v>321</v>
      </c>
      <c r="D32" t="s">
        <v>305</v>
      </c>
      <c r="E32" s="116">
        <v>391</v>
      </c>
      <c r="F32">
        <v>33</v>
      </c>
    </row>
    <row r="33" spans="1:6" x14ac:dyDescent="0.35">
      <c r="A33" s="115">
        <v>161766</v>
      </c>
      <c r="B33" t="s">
        <v>90</v>
      </c>
      <c r="C33" t="s">
        <v>334</v>
      </c>
      <c r="D33" t="s">
        <v>305</v>
      </c>
      <c r="E33" s="116">
        <v>53</v>
      </c>
      <c r="F33">
        <v>4</v>
      </c>
    </row>
    <row r="34" spans="1:6" x14ac:dyDescent="0.35">
      <c r="A34" s="115">
        <v>167258</v>
      </c>
      <c r="B34" t="s">
        <v>91</v>
      </c>
      <c r="C34" t="s">
        <v>335</v>
      </c>
      <c r="D34" t="s">
        <v>305</v>
      </c>
      <c r="E34" s="116">
        <v>220</v>
      </c>
      <c r="F34">
        <v>18</v>
      </c>
    </row>
    <row r="35" spans="1:6" x14ac:dyDescent="0.35">
      <c r="A35" s="115">
        <v>186857</v>
      </c>
      <c r="B35" t="s">
        <v>92</v>
      </c>
      <c r="C35" t="s">
        <v>321</v>
      </c>
      <c r="D35" t="s">
        <v>305</v>
      </c>
      <c r="E35" s="116">
        <v>1101</v>
      </c>
      <c r="F35">
        <v>92</v>
      </c>
    </row>
    <row r="36" spans="1:6" x14ac:dyDescent="0.35">
      <c r="A36" s="115">
        <v>187434</v>
      </c>
      <c r="B36" t="s">
        <v>93</v>
      </c>
      <c r="C36" t="s">
        <v>336</v>
      </c>
      <c r="D36" t="s">
        <v>305</v>
      </c>
      <c r="E36" s="116">
        <v>108</v>
      </c>
      <c r="F36">
        <v>9</v>
      </c>
    </row>
    <row r="37" spans="1:6" x14ac:dyDescent="0.35">
      <c r="A37" s="115">
        <v>202445</v>
      </c>
      <c r="B37" t="s">
        <v>94</v>
      </c>
      <c r="C37" t="s">
        <v>337</v>
      </c>
      <c r="D37" t="s">
        <v>305</v>
      </c>
      <c r="E37" s="116">
        <v>102</v>
      </c>
      <c r="F37">
        <v>9</v>
      </c>
    </row>
    <row r="38" spans="1:6" x14ac:dyDescent="0.35">
      <c r="A38" s="115">
        <v>203653</v>
      </c>
      <c r="B38" t="s">
        <v>95</v>
      </c>
      <c r="C38" t="s">
        <v>338</v>
      </c>
      <c r="D38" t="s">
        <v>305</v>
      </c>
      <c r="E38" s="116">
        <v>56</v>
      </c>
      <c r="F38">
        <v>5</v>
      </c>
    </row>
    <row r="39" spans="1:6" x14ac:dyDescent="0.35">
      <c r="A39" s="115">
        <v>213132</v>
      </c>
      <c r="B39" t="s">
        <v>96</v>
      </c>
      <c r="C39" t="s">
        <v>339</v>
      </c>
      <c r="D39" t="s">
        <v>305</v>
      </c>
      <c r="E39" s="116">
        <v>63</v>
      </c>
      <c r="F39">
        <v>5</v>
      </c>
    </row>
    <row r="40" spans="1:6" x14ac:dyDescent="0.35">
      <c r="A40" s="115">
        <v>218034</v>
      </c>
      <c r="B40" t="s">
        <v>97</v>
      </c>
      <c r="C40" t="s">
        <v>340</v>
      </c>
      <c r="D40" t="s">
        <v>305</v>
      </c>
      <c r="E40" s="116">
        <v>697</v>
      </c>
      <c r="F40">
        <v>58</v>
      </c>
    </row>
    <row r="41" spans="1:6" x14ac:dyDescent="0.35">
      <c r="A41" s="115">
        <v>223149</v>
      </c>
      <c r="B41" t="s">
        <v>98</v>
      </c>
      <c r="C41" t="s">
        <v>341</v>
      </c>
      <c r="D41" t="s">
        <v>305</v>
      </c>
      <c r="E41" s="116">
        <v>563</v>
      </c>
      <c r="F41">
        <v>47</v>
      </c>
    </row>
    <row r="42" spans="1:6" x14ac:dyDescent="0.35">
      <c r="A42" s="115">
        <v>226952</v>
      </c>
      <c r="B42" t="s">
        <v>99</v>
      </c>
      <c r="C42" t="s">
        <v>342</v>
      </c>
      <c r="D42" t="s">
        <v>305</v>
      </c>
      <c r="E42" s="116">
        <v>222</v>
      </c>
      <c r="F42">
        <v>19</v>
      </c>
    </row>
    <row r="43" spans="1:6" x14ac:dyDescent="0.35">
      <c r="A43" s="115">
        <v>232845</v>
      </c>
      <c r="B43" t="s">
        <v>100</v>
      </c>
      <c r="C43" t="s">
        <v>343</v>
      </c>
      <c r="D43" t="s">
        <v>305</v>
      </c>
      <c r="E43" s="116">
        <v>685</v>
      </c>
      <c r="F43">
        <v>57</v>
      </c>
    </row>
    <row r="44" spans="1:6" x14ac:dyDescent="0.35">
      <c r="A44" s="115">
        <v>232870</v>
      </c>
      <c r="B44" t="s">
        <v>101</v>
      </c>
      <c r="C44" t="s">
        <v>344</v>
      </c>
      <c r="D44" t="s">
        <v>305</v>
      </c>
      <c r="E44" s="116">
        <v>504</v>
      </c>
      <c r="F44">
        <v>42</v>
      </c>
    </row>
    <row r="45" spans="1:6" x14ac:dyDescent="0.35">
      <c r="A45" s="115">
        <v>244697</v>
      </c>
      <c r="B45" t="s">
        <v>102</v>
      </c>
      <c r="C45" t="s">
        <v>345</v>
      </c>
      <c r="D45" t="s">
        <v>305</v>
      </c>
      <c r="E45" s="116">
        <v>187</v>
      </c>
      <c r="F45">
        <v>16</v>
      </c>
    </row>
    <row r="46" spans="1:6" x14ac:dyDescent="0.35">
      <c r="A46" s="115">
        <v>245256</v>
      </c>
      <c r="B46" t="s">
        <v>103</v>
      </c>
      <c r="C46" t="s">
        <v>346</v>
      </c>
      <c r="D46" t="s">
        <v>305</v>
      </c>
      <c r="E46" s="116">
        <v>123</v>
      </c>
      <c r="F46">
        <v>10</v>
      </c>
    </row>
    <row r="47" spans="1:6" x14ac:dyDescent="0.35">
      <c r="A47" s="115">
        <v>263471</v>
      </c>
      <c r="B47" t="s">
        <v>104</v>
      </c>
      <c r="C47" t="s">
        <v>347</v>
      </c>
      <c r="D47" t="s">
        <v>305</v>
      </c>
      <c r="E47" s="116">
        <v>132</v>
      </c>
      <c r="F47">
        <v>11</v>
      </c>
    </row>
    <row r="48" spans="1:6" x14ac:dyDescent="0.35">
      <c r="A48" s="115">
        <v>263877</v>
      </c>
      <c r="B48" t="s">
        <v>105</v>
      </c>
      <c r="C48" t="s">
        <v>348</v>
      </c>
      <c r="D48" t="s">
        <v>305</v>
      </c>
      <c r="E48" s="116">
        <v>87</v>
      </c>
      <c r="F48">
        <v>7</v>
      </c>
    </row>
    <row r="49" spans="1:6" x14ac:dyDescent="0.35">
      <c r="A49" s="115">
        <v>274197</v>
      </c>
      <c r="B49" t="s">
        <v>106</v>
      </c>
      <c r="C49" t="s">
        <v>349</v>
      </c>
      <c r="D49" t="s">
        <v>305</v>
      </c>
      <c r="E49" s="116">
        <v>130</v>
      </c>
      <c r="F49">
        <v>11</v>
      </c>
    </row>
    <row r="50" spans="1:6" x14ac:dyDescent="0.35">
      <c r="A50" s="115">
        <v>281502</v>
      </c>
      <c r="B50" t="s">
        <v>107</v>
      </c>
      <c r="C50" t="s">
        <v>329</v>
      </c>
      <c r="D50" t="s">
        <v>305</v>
      </c>
      <c r="E50" s="116">
        <v>471</v>
      </c>
      <c r="F50">
        <v>39</v>
      </c>
    </row>
    <row r="51" spans="1:6" x14ac:dyDescent="0.35">
      <c r="A51" s="115">
        <v>285457</v>
      </c>
      <c r="B51" t="s">
        <v>108</v>
      </c>
      <c r="C51" t="s">
        <v>321</v>
      </c>
      <c r="D51" t="s">
        <v>305</v>
      </c>
      <c r="E51" s="116">
        <v>244</v>
      </c>
      <c r="F51">
        <v>20</v>
      </c>
    </row>
    <row r="52" spans="1:6" x14ac:dyDescent="0.35">
      <c r="A52" s="115">
        <v>287113</v>
      </c>
      <c r="B52" t="s">
        <v>109</v>
      </c>
      <c r="C52" t="s">
        <v>350</v>
      </c>
      <c r="D52" t="s">
        <v>305</v>
      </c>
      <c r="E52" s="116">
        <v>28</v>
      </c>
      <c r="F52">
        <v>2</v>
      </c>
    </row>
    <row r="53" spans="1:6" x14ac:dyDescent="0.35">
      <c r="A53" s="115">
        <v>112219</v>
      </c>
      <c r="B53" t="s">
        <v>110</v>
      </c>
      <c r="C53" t="s">
        <v>351</v>
      </c>
      <c r="D53" t="s">
        <v>305</v>
      </c>
      <c r="E53" s="116">
        <v>488</v>
      </c>
      <c r="F53">
        <v>41</v>
      </c>
    </row>
    <row r="54" spans="1:6" x14ac:dyDescent="0.35">
      <c r="A54" s="115">
        <v>112220</v>
      </c>
      <c r="B54" t="s">
        <v>111</v>
      </c>
      <c r="C54" t="s">
        <v>352</v>
      </c>
      <c r="D54" t="s">
        <v>305</v>
      </c>
      <c r="E54" s="116">
        <v>249</v>
      </c>
      <c r="F54">
        <v>21</v>
      </c>
    </row>
    <row r="55" spans="1:6" x14ac:dyDescent="0.35">
      <c r="A55" s="115">
        <v>112222</v>
      </c>
      <c r="B55" t="s">
        <v>112</v>
      </c>
      <c r="C55" t="s">
        <v>353</v>
      </c>
      <c r="D55" t="s">
        <v>305</v>
      </c>
      <c r="E55" s="116">
        <v>108</v>
      </c>
      <c r="F55">
        <v>9</v>
      </c>
    </row>
    <row r="56" spans="1:6" x14ac:dyDescent="0.35">
      <c r="A56" s="115">
        <v>112223</v>
      </c>
      <c r="B56" t="s">
        <v>113</v>
      </c>
      <c r="C56" t="s">
        <v>354</v>
      </c>
      <c r="D56" t="s">
        <v>305</v>
      </c>
      <c r="E56" s="116">
        <v>238</v>
      </c>
      <c r="F56">
        <v>20</v>
      </c>
    </row>
    <row r="57" spans="1:6" x14ac:dyDescent="0.35">
      <c r="A57" s="115">
        <v>112227</v>
      </c>
      <c r="B57" t="s">
        <v>114</v>
      </c>
      <c r="C57" t="s">
        <v>355</v>
      </c>
      <c r="D57" t="s">
        <v>305</v>
      </c>
      <c r="E57" s="116">
        <v>190</v>
      </c>
      <c r="F57">
        <v>16</v>
      </c>
    </row>
    <row r="58" spans="1:6" x14ac:dyDescent="0.35">
      <c r="A58" s="115">
        <v>112228</v>
      </c>
      <c r="B58" t="s">
        <v>115</v>
      </c>
      <c r="C58" t="s">
        <v>356</v>
      </c>
      <c r="D58" t="s">
        <v>305</v>
      </c>
      <c r="E58" s="116">
        <v>230</v>
      </c>
      <c r="F58">
        <v>19</v>
      </c>
    </row>
    <row r="59" spans="1:6" x14ac:dyDescent="0.35">
      <c r="A59" s="115">
        <v>112232</v>
      </c>
      <c r="B59" t="s">
        <v>116</v>
      </c>
      <c r="C59" t="s">
        <v>357</v>
      </c>
      <c r="D59" t="s">
        <v>305</v>
      </c>
      <c r="E59" s="116">
        <v>733</v>
      </c>
      <c r="F59">
        <v>61</v>
      </c>
    </row>
    <row r="60" spans="1:6" x14ac:dyDescent="0.35">
      <c r="A60" s="115">
        <v>112237</v>
      </c>
      <c r="B60" t="s">
        <v>117</v>
      </c>
      <c r="C60" t="s">
        <v>358</v>
      </c>
      <c r="D60" t="s">
        <v>305</v>
      </c>
      <c r="E60" s="116">
        <v>378</v>
      </c>
      <c r="F60">
        <v>32</v>
      </c>
    </row>
    <row r="61" spans="1:6" x14ac:dyDescent="0.35">
      <c r="A61" s="115">
        <v>112239</v>
      </c>
      <c r="B61" t="s">
        <v>118</v>
      </c>
      <c r="C61" t="s">
        <v>359</v>
      </c>
      <c r="D61" t="s">
        <v>305</v>
      </c>
      <c r="E61" s="116">
        <v>214</v>
      </c>
      <c r="F61">
        <v>18</v>
      </c>
    </row>
    <row r="62" spans="1:6" x14ac:dyDescent="0.35">
      <c r="A62" s="115">
        <v>112242</v>
      </c>
      <c r="B62" t="s">
        <v>119</v>
      </c>
      <c r="C62" t="s">
        <v>360</v>
      </c>
      <c r="D62" t="s">
        <v>305</v>
      </c>
      <c r="E62" s="116">
        <v>95</v>
      </c>
      <c r="F62">
        <v>8</v>
      </c>
    </row>
    <row r="63" spans="1:6" x14ac:dyDescent="0.35">
      <c r="A63" s="115">
        <v>112243</v>
      </c>
      <c r="B63" t="s">
        <v>120</v>
      </c>
      <c r="C63" t="s">
        <v>361</v>
      </c>
      <c r="D63" t="s">
        <v>305</v>
      </c>
      <c r="E63" s="116">
        <v>786</v>
      </c>
      <c r="F63">
        <v>66</v>
      </c>
    </row>
    <row r="64" spans="1:6" x14ac:dyDescent="0.35">
      <c r="A64" s="115">
        <v>112247</v>
      </c>
      <c r="B64" t="s">
        <v>121</v>
      </c>
      <c r="C64" t="s">
        <v>362</v>
      </c>
      <c r="D64" t="s">
        <v>305</v>
      </c>
      <c r="E64" s="116">
        <v>130</v>
      </c>
      <c r="F64">
        <v>11</v>
      </c>
    </row>
    <row r="65" spans="1:6" x14ac:dyDescent="0.35">
      <c r="A65" s="115">
        <v>112248</v>
      </c>
      <c r="B65" t="s">
        <v>122</v>
      </c>
      <c r="C65" t="s">
        <v>363</v>
      </c>
      <c r="D65" t="s">
        <v>305</v>
      </c>
      <c r="E65" s="116">
        <v>774</v>
      </c>
      <c r="F65">
        <v>65</v>
      </c>
    </row>
    <row r="66" spans="1:6" x14ac:dyDescent="0.35">
      <c r="A66" s="115">
        <v>112254</v>
      </c>
      <c r="B66" t="s">
        <v>123</v>
      </c>
      <c r="C66" t="s">
        <v>364</v>
      </c>
      <c r="D66" t="s">
        <v>305</v>
      </c>
      <c r="E66" s="116">
        <v>133</v>
      </c>
      <c r="F66">
        <v>11</v>
      </c>
    </row>
    <row r="67" spans="1:6" x14ac:dyDescent="0.35">
      <c r="A67" s="115">
        <v>112261</v>
      </c>
      <c r="B67" t="s">
        <v>124</v>
      </c>
      <c r="C67" t="s">
        <v>365</v>
      </c>
      <c r="D67" t="s">
        <v>305</v>
      </c>
      <c r="E67" s="116">
        <v>517</v>
      </c>
      <c r="F67">
        <v>43</v>
      </c>
    </row>
    <row r="68" spans="1:6" x14ac:dyDescent="0.35">
      <c r="A68" s="115">
        <v>112263</v>
      </c>
      <c r="B68" t="s">
        <v>125</v>
      </c>
      <c r="C68" t="s">
        <v>366</v>
      </c>
      <c r="D68" t="s">
        <v>305</v>
      </c>
      <c r="E68" s="116">
        <v>257</v>
      </c>
      <c r="F68">
        <v>21</v>
      </c>
    </row>
    <row r="69" spans="1:6" x14ac:dyDescent="0.35">
      <c r="A69" s="115">
        <v>112265</v>
      </c>
      <c r="B69" t="s">
        <v>126</v>
      </c>
      <c r="C69" t="s">
        <v>367</v>
      </c>
      <c r="D69" t="s">
        <v>305</v>
      </c>
      <c r="E69" s="116">
        <v>174</v>
      </c>
      <c r="F69">
        <v>15</v>
      </c>
    </row>
    <row r="70" spans="1:6" x14ac:dyDescent="0.35">
      <c r="A70" s="115">
        <v>112266</v>
      </c>
      <c r="B70" t="s">
        <v>127</v>
      </c>
      <c r="C70" t="s">
        <v>368</v>
      </c>
      <c r="D70" t="s">
        <v>305</v>
      </c>
      <c r="E70" s="116">
        <v>145</v>
      </c>
      <c r="F70">
        <v>12</v>
      </c>
    </row>
    <row r="71" spans="1:6" x14ac:dyDescent="0.35">
      <c r="A71" s="115">
        <v>112268</v>
      </c>
      <c r="B71" t="s">
        <v>128</v>
      </c>
      <c r="C71" t="s">
        <v>369</v>
      </c>
      <c r="D71" t="s">
        <v>305</v>
      </c>
      <c r="E71" s="116">
        <v>71</v>
      </c>
      <c r="F71">
        <v>6</v>
      </c>
    </row>
    <row r="72" spans="1:6" x14ac:dyDescent="0.35">
      <c r="A72" s="115">
        <v>112277</v>
      </c>
      <c r="B72" t="s">
        <v>129</v>
      </c>
      <c r="C72" t="s">
        <v>370</v>
      </c>
      <c r="D72" t="s">
        <v>305</v>
      </c>
      <c r="E72" s="116">
        <v>626</v>
      </c>
      <c r="F72">
        <v>52</v>
      </c>
    </row>
    <row r="73" spans="1:6" x14ac:dyDescent="0.35">
      <c r="A73" s="115">
        <v>112282</v>
      </c>
      <c r="B73" t="s">
        <v>130</v>
      </c>
      <c r="C73" t="s">
        <v>371</v>
      </c>
      <c r="D73" t="s">
        <v>305</v>
      </c>
      <c r="E73" s="116">
        <v>158</v>
      </c>
      <c r="F73">
        <v>13</v>
      </c>
    </row>
    <row r="74" spans="1:6" x14ac:dyDescent="0.35">
      <c r="A74" s="115">
        <v>112288</v>
      </c>
      <c r="B74" t="s">
        <v>131</v>
      </c>
      <c r="C74" t="s">
        <v>372</v>
      </c>
      <c r="D74" t="s">
        <v>305</v>
      </c>
      <c r="E74" s="116">
        <v>811</v>
      </c>
      <c r="F74">
        <v>68</v>
      </c>
    </row>
    <row r="75" spans="1:6" x14ac:dyDescent="0.35">
      <c r="A75" s="115">
        <v>112290</v>
      </c>
      <c r="B75" t="s">
        <v>132</v>
      </c>
      <c r="C75" t="s">
        <v>373</v>
      </c>
      <c r="D75" t="s">
        <v>305</v>
      </c>
      <c r="E75" s="116">
        <v>481</v>
      </c>
      <c r="F75">
        <v>40</v>
      </c>
    </row>
    <row r="76" spans="1:6" x14ac:dyDescent="0.35">
      <c r="A76" s="115">
        <v>112295</v>
      </c>
      <c r="B76" t="s">
        <v>133</v>
      </c>
      <c r="C76" t="s">
        <v>374</v>
      </c>
      <c r="D76" t="s">
        <v>305</v>
      </c>
      <c r="E76" s="116">
        <v>2257</v>
      </c>
      <c r="F76">
        <v>188</v>
      </c>
    </row>
    <row r="77" spans="1:6" x14ac:dyDescent="0.35">
      <c r="A77" s="115">
        <v>112297</v>
      </c>
      <c r="B77" t="s">
        <v>134</v>
      </c>
      <c r="C77" t="s">
        <v>375</v>
      </c>
      <c r="D77" t="s">
        <v>305</v>
      </c>
      <c r="E77" s="116">
        <v>17</v>
      </c>
      <c r="F77">
        <v>1</v>
      </c>
    </row>
    <row r="78" spans="1:6" x14ac:dyDescent="0.35">
      <c r="A78" s="115">
        <v>112298</v>
      </c>
      <c r="B78" t="s">
        <v>135</v>
      </c>
      <c r="C78" t="s">
        <v>376</v>
      </c>
      <c r="D78" t="s">
        <v>305</v>
      </c>
      <c r="E78" s="116">
        <v>400</v>
      </c>
      <c r="F78">
        <v>33</v>
      </c>
    </row>
    <row r="79" spans="1:6" x14ac:dyDescent="0.35">
      <c r="A79" s="115">
        <v>112299</v>
      </c>
      <c r="B79" t="s">
        <v>136</v>
      </c>
      <c r="C79" t="s">
        <v>377</v>
      </c>
      <c r="D79" t="s">
        <v>305</v>
      </c>
      <c r="E79" s="116">
        <v>294</v>
      </c>
      <c r="F79">
        <v>25</v>
      </c>
    </row>
    <row r="80" spans="1:6" x14ac:dyDescent="0.35">
      <c r="A80" s="115">
        <v>112301</v>
      </c>
      <c r="B80" t="s">
        <v>137</v>
      </c>
      <c r="C80" t="s">
        <v>378</v>
      </c>
      <c r="D80" t="s">
        <v>305</v>
      </c>
      <c r="E80" s="116">
        <v>111</v>
      </c>
      <c r="F80">
        <v>9</v>
      </c>
    </row>
    <row r="81" spans="1:6" x14ac:dyDescent="0.35">
      <c r="A81" s="115">
        <v>112302</v>
      </c>
      <c r="B81" t="s">
        <v>138</v>
      </c>
      <c r="C81" t="s">
        <v>379</v>
      </c>
      <c r="D81" t="s">
        <v>305</v>
      </c>
      <c r="E81" s="116">
        <v>394</v>
      </c>
      <c r="F81">
        <v>33</v>
      </c>
    </row>
    <row r="82" spans="1:6" x14ac:dyDescent="0.35">
      <c r="A82" s="115">
        <v>112311</v>
      </c>
      <c r="B82" t="s">
        <v>139</v>
      </c>
      <c r="C82" t="s">
        <v>380</v>
      </c>
      <c r="D82" t="s">
        <v>305</v>
      </c>
      <c r="E82" s="116">
        <v>1137</v>
      </c>
      <c r="F82">
        <v>95</v>
      </c>
    </row>
    <row r="83" spans="1:6" x14ac:dyDescent="0.35">
      <c r="A83" s="115">
        <v>112317</v>
      </c>
      <c r="B83" t="s">
        <v>140</v>
      </c>
      <c r="C83" t="s">
        <v>363</v>
      </c>
      <c r="D83" t="s">
        <v>305</v>
      </c>
      <c r="E83" s="116">
        <v>464</v>
      </c>
      <c r="F83">
        <v>39</v>
      </c>
    </row>
    <row r="84" spans="1:6" x14ac:dyDescent="0.35">
      <c r="A84" s="115">
        <v>112318</v>
      </c>
      <c r="B84" t="s">
        <v>141</v>
      </c>
      <c r="C84" t="s">
        <v>381</v>
      </c>
      <c r="D84" t="s">
        <v>305</v>
      </c>
      <c r="E84" s="116">
        <v>284</v>
      </c>
      <c r="F84">
        <v>24</v>
      </c>
    </row>
    <row r="85" spans="1:6" x14ac:dyDescent="0.35">
      <c r="A85" s="115">
        <v>112320</v>
      </c>
      <c r="B85" t="s">
        <v>142</v>
      </c>
      <c r="C85" t="s">
        <v>382</v>
      </c>
      <c r="D85" t="s">
        <v>305</v>
      </c>
      <c r="E85" s="116">
        <v>395</v>
      </c>
      <c r="F85">
        <v>33</v>
      </c>
    </row>
    <row r="86" spans="1:6" x14ac:dyDescent="0.35">
      <c r="A86" s="115">
        <v>112323</v>
      </c>
      <c r="B86" t="s">
        <v>143</v>
      </c>
      <c r="C86" t="s">
        <v>383</v>
      </c>
      <c r="D86" t="s">
        <v>305</v>
      </c>
      <c r="E86" s="116">
        <v>170</v>
      </c>
      <c r="F86">
        <v>14</v>
      </c>
    </row>
    <row r="87" spans="1:6" x14ac:dyDescent="0.35">
      <c r="A87" s="115">
        <v>112326</v>
      </c>
      <c r="B87" t="s">
        <v>144</v>
      </c>
      <c r="C87" t="s">
        <v>384</v>
      </c>
      <c r="D87" t="s">
        <v>305</v>
      </c>
      <c r="E87" s="116">
        <v>88</v>
      </c>
      <c r="F87">
        <v>7</v>
      </c>
    </row>
    <row r="88" spans="1:6" x14ac:dyDescent="0.35">
      <c r="A88" s="115">
        <v>112328</v>
      </c>
      <c r="B88" t="s">
        <v>145</v>
      </c>
      <c r="C88" t="s">
        <v>385</v>
      </c>
      <c r="D88" t="s">
        <v>305</v>
      </c>
      <c r="E88" s="116">
        <v>134</v>
      </c>
      <c r="F88">
        <v>11</v>
      </c>
    </row>
    <row r="89" spans="1:6" x14ac:dyDescent="0.35">
      <c r="A89" s="115">
        <v>112355</v>
      </c>
      <c r="B89" t="s">
        <v>146</v>
      </c>
      <c r="C89" t="s">
        <v>386</v>
      </c>
      <c r="D89" t="s">
        <v>387</v>
      </c>
      <c r="E89" s="116">
        <v>170</v>
      </c>
      <c r="F89">
        <v>14</v>
      </c>
    </row>
    <row r="90" spans="1:6" x14ac:dyDescent="0.35">
      <c r="A90" s="115">
        <v>112428</v>
      </c>
      <c r="B90" t="s">
        <v>147</v>
      </c>
      <c r="C90" t="s">
        <v>388</v>
      </c>
      <c r="D90" t="s">
        <v>387</v>
      </c>
      <c r="E90" s="116">
        <v>54</v>
      </c>
      <c r="F90">
        <v>5</v>
      </c>
    </row>
    <row r="91" spans="1:6" x14ac:dyDescent="0.35">
      <c r="A91" s="115">
        <v>114145</v>
      </c>
      <c r="B91" t="s">
        <v>148</v>
      </c>
      <c r="C91" t="s">
        <v>389</v>
      </c>
      <c r="D91" t="s">
        <v>390</v>
      </c>
      <c r="E91" s="116">
        <v>33</v>
      </c>
      <c r="F91">
        <v>3</v>
      </c>
    </row>
    <row r="92" spans="1:6" x14ac:dyDescent="0.35">
      <c r="A92" s="115">
        <v>114147</v>
      </c>
      <c r="B92" t="s">
        <v>149</v>
      </c>
      <c r="C92" t="s">
        <v>391</v>
      </c>
      <c r="D92" t="s">
        <v>390</v>
      </c>
      <c r="E92" s="116">
        <v>117</v>
      </c>
      <c r="F92">
        <v>10</v>
      </c>
    </row>
    <row r="93" spans="1:6" x14ac:dyDescent="0.35">
      <c r="A93" s="115">
        <v>114173</v>
      </c>
      <c r="B93" t="s">
        <v>150</v>
      </c>
      <c r="C93" t="s">
        <v>392</v>
      </c>
      <c r="D93" t="s">
        <v>390</v>
      </c>
      <c r="E93" s="116">
        <v>55</v>
      </c>
      <c r="F93">
        <v>5</v>
      </c>
    </row>
    <row r="94" spans="1:6" x14ac:dyDescent="0.35">
      <c r="A94" s="115">
        <v>114257</v>
      </c>
      <c r="B94" t="s">
        <v>151</v>
      </c>
      <c r="C94" t="s">
        <v>393</v>
      </c>
      <c r="D94" t="s">
        <v>305</v>
      </c>
      <c r="E94" s="116">
        <v>116</v>
      </c>
      <c r="F94">
        <v>10</v>
      </c>
    </row>
    <row r="95" spans="1:6" x14ac:dyDescent="0.35">
      <c r="A95" s="115">
        <v>114259</v>
      </c>
      <c r="B95" t="s">
        <v>152</v>
      </c>
      <c r="C95" t="s">
        <v>394</v>
      </c>
      <c r="D95" t="s">
        <v>305</v>
      </c>
      <c r="E95" s="116">
        <v>44</v>
      </c>
      <c r="F95">
        <v>4</v>
      </c>
    </row>
    <row r="96" spans="1:6" x14ac:dyDescent="0.35">
      <c r="A96" s="115">
        <v>114265</v>
      </c>
      <c r="B96" t="s">
        <v>153</v>
      </c>
      <c r="C96" t="s">
        <v>395</v>
      </c>
      <c r="D96" t="s">
        <v>305</v>
      </c>
      <c r="E96" s="116">
        <v>726</v>
      </c>
      <c r="F96">
        <v>61</v>
      </c>
    </row>
    <row r="97" spans="1:6" x14ac:dyDescent="0.35">
      <c r="A97" s="115">
        <v>114266</v>
      </c>
      <c r="B97" t="s">
        <v>154</v>
      </c>
      <c r="C97" t="s">
        <v>396</v>
      </c>
      <c r="D97" t="s">
        <v>305</v>
      </c>
      <c r="E97" s="116">
        <v>31</v>
      </c>
      <c r="F97">
        <v>3</v>
      </c>
    </row>
    <row r="98" spans="1:6" x14ac:dyDescent="0.35">
      <c r="A98" s="115">
        <v>114267</v>
      </c>
      <c r="B98" t="s">
        <v>155</v>
      </c>
      <c r="C98" t="s">
        <v>397</v>
      </c>
      <c r="D98" t="s">
        <v>305</v>
      </c>
      <c r="E98" s="116">
        <v>169</v>
      </c>
      <c r="F98">
        <v>14</v>
      </c>
    </row>
    <row r="99" spans="1:6" x14ac:dyDescent="0.35">
      <c r="A99" s="115">
        <v>114271</v>
      </c>
      <c r="B99" t="s">
        <v>156</v>
      </c>
      <c r="C99" t="s">
        <v>398</v>
      </c>
      <c r="D99" t="s">
        <v>305</v>
      </c>
      <c r="E99" s="116">
        <v>302</v>
      </c>
      <c r="F99">
        <v>25</v>
      </c>
    </row>
    <row r="100" spans="1:6" x14ac:dyDescent="0.35">
      <c r="A100" s="115">
        <v>114273</v>
      </c>
      <c r="B100" t="s">
        <v>157</v>
      </c>
      <c r="C100" t="s">
        <v>399</v>
      </c>
      <c r="D100" t="s">
        <v>305</v>
      </c>
      <c r="E100" s="116">
        <v>71</v>
      </c>
      <c r="F100">
        <v>6</v>
      </c>
    </row>
    <row r="101" spans="1:6" x14ac:dyDescent="0.35">
      <c r="A101" s="115">
        <v>114378</v>
      </c>
      <c r="B101" t="s">
        <v>158</v>
      </c>
      <c r="C101" t="s">
        <v>400</v>
      </c>
      <c r="D101" t="s">
        <v>387</v>
      </c>
      <c r="E101" s="116">
        <v>101</v>
      </c>
      <c r="F101">
        <v>8</v>
      </c>
    </row>
    <row r="102" spans="1:6" x14ac:dyDescent="0.35">
      <c r="A102" s="115">
        <v>114798</v>
      </c>
      <c r="B102" t="s">
        <v>159</v>
      </c>
      <c r="C102" t="s">
        <v>342</v>
      </c>
      <c r="D102" t="s">
        <v>305</v>
      </c>
      <c r="E102" s="116">
        <v>419</v>
      </c>
      <c r="F102">
        <v>35</v>
      </c>
    </row>
    <row r="103" spans="1:6" x14ac:dyDescent="0.35">
      <c r="A103" s="115">
        <v>114799</v>
      </c>
      <c r="B103" t="s">
        <v>160</v>
      </c>
      <c r="C103" t="s">
        <v>319</v>
      </c>
      <c r="D103" t="s">
        <v>305</v>
      </c>
      <c r="E103" s="116">
        <v>587</v>
      </c>
      <c r="F103">
        <v>49</v>
      </c>
    </row>
    <row r="104" spans="1:6" x14ac:dyDescent="0.35">
      <c r="A104" s="115">
        <v>114801</v>
      </c>
      <c r="B104" t="s">
        <v>161</v>
      </c>
      <c r="C104" t="s">
        <v>401</v>
      </c>
      <c r="D104" t="s">
        <v>305</v>
      </c>
      <c r="E104" s="116">
        <v>70</v>
      </c>
      <c r="F104">
        <v>6</v>
      </c>
    </row>
    <row r="105" spans="1:6" x14ac:dyDescent="0.35">
      <c r="A105" s="115">
        <v>114803</v>
      </c>
      <c r="B105" t="s">
        <v>162</v>
      </c>
      <c r="C105" t="s">
        <v>402</v>
      </c>
      <c r="D105" t="s">
        <v>305</v>
      </c>
      <c r="E105" s="116">
        <v>113</v>
      </c>
      <c r="F105">
        <v>9</v>
      </c>
    </row>
    <row r="106" spans="1:6" x14ac:dyDescent="0.35">
      <c r="A106" s="115">
        <v>114807</v>
      </c>
      <c r="B106" t="s">
        <v>163</v>
      </c>
      <c r="C106" t="s">
        <v>403</v>
      </c>
      <c r="D106" t="s">
        <v>305</v>
      </c>
      <c r="E106" s="116">
        <v>46</v>
      </c>
      <c r="F106">
        <v>4</v>
      </c>
    </row>
    <row r="107" spans="1:6" x14ac:dyDescent="0.35">
      <c r="A107" s="115">
        <v>114809</v>
      </c>
      <c r="B107" t="s">
        <v>164</v>
      </c>
      <c r="C107" t="s">
        <v>340</v>
      </c>
      <c r="D107" t="s">
        <v>305</v>
      </c>
      <c r="E107" s="116">
        <v>492</v>
      </c>
      <c r="F107">
        <v>41</v>
      </c>
    </row>
    <row r="108" spans="1:6" x14ac:dyDescent="0.35">
      <c r="A108" s="115">
        <v>114811</v>
      </c>
      <c r="B108" t="s">
        <v>165</v>
      </c>
      <c r="C108" t="s">
        <v>404</v>
      </c>
      <c r="D108" t="s">
        <v>305</v>
      </c>
      <c r="E108" s="116">
        <v>910</v>
      </c>
      <c r="F108">
        <v>76</v>
      </c>
    </row>
    <row r="109" spans="1:6" x14ac:dyDescent="0.35">
      <c r="A109" s="115">
        <v>114814</v>
      </c>
      <c r="B109" t="s">
        <v>166</v>
      </c>
      <c r="C109" t="s">
        <v>321</v>
      </c>
      <c r="D109" t="s">
        <v>305</v>
      </c>
      <c r="E109" s="116">
        <v>604</v>
      </c>
      <c r="F109">
        <v>50</v>
      </c>
    </row>
    <row r="110" spans="1:6" x14ac:dyDescent="0.35">
      <c r="A110" s="115">
        <v>114816</v>
      </c>
      <c r="B110" t="s">
        <v>167</v>
      </c>
      <c r="C110" t="s">
        <v>329</v>
      </c>
      <c r="D110" t="s">
        <v>305</v>
      </c>
      <c r="E110" s="116">
        <v>862</v>
      </c>
      <c r="F110">
        <v>72</v>
      </c>
    </row>
    <row r="111" spans="1:6" x14ac:dyDescent="0.35">
      <c r="A111" s="115">
        <v>114819</v>
      </c>
      <c r="B111" t="s">
        <v>168</v>
      </c>
      <c r="C111" t="s">
        <v>405</v>
      </c>
      <c r="D111" t="s">
        <v>305</v>
      </c>
      <c r="E111" s="116">
        <v>799</v>
      </c>
      <c r="F111">
        <v>67</v>
      </c>
    </row>
    <row r="112" spans="1:6" x14ac:dyDescent="0.35">
      <c r="A112" s="115">
        <v>114820</v>
      </c>
      <c r="B112" t="s">
        <v>169</v>
      </c>
      <c r="C112" t="s">
        <v>406</v>
      </c>
      <c r="D112" t="s">
        <v>305</v>
      </c>
      <c r="E112" s="116">
        <v>86</v>
      </c>
      <c r="F112">
        <v>7</v>
      </c>
    </row>
    <row r="113" spans="1:6" x14ac:dyDescent="0.35">
      <c r="A113" s="115">
        <v>114822</v>
      </c>
      <c r="B113" t="s">
        <v>170</v>
      </c>
      <c r="C113" t="s">
        <v>323</v>
      </c>
      <c r="D113" t="s">
        <v>305</v>
      </c>
      <c r="E113" s="116">
        <v>543</v>
      </c>
      <c r="F113">
        <v>45</v>
      </c>
    </row>
    <row r="114" spans="1:6" x14ac:dyDescent="0.35">
      <c r="A114" s="115">
        <v>114838</v>
      </c>
      <c r="B114" t="s">
        <v>171</v>
      </c>
      <c r="C114" t="s">
        <v>407</v>
      </c>
      <c r="D114" t="s">
        <v>305</v>
      </c>
      <c r="E114" s="116">
        <v>480</v>
      </c>
      <c r="F114">
        <v>40</v>
      </c>
    </row>
    <row r="115" spans="1:6" x14ac:dyDescent="0.35">
      <c r="A115" s="115">
        <v>114840</v>
      </c>
      <c r="B115" t="s">
        <v>59</v>
      </c>
      <c r="C115" t="s">
        <v>304</v>
      </c>
      <c r="D115" t="s">
        <v>305</v>
      </c>
      <c r="E115" s="116">
        <v>328</v>
      </c>
      <c r="F115">
        <v>27</v>
      </c>
    </row>
    <row r="116" spans="1:6" x14ac:dyDescent="0.35">
      <c r="A116" s="115">
        <v>114841</v>
      </c>
      <c r="B116" t="s">
        <v>172</v>
      </c>
      <c r="C116" t="s">
        <v>408</v>
      </c>
      <c r="D116" t="s">
        <v>305</v>
      </c>
      <c r="E116" s="116">
        <v>155</v>
      </c>
      <c r="F116">
        <v>13</v>
      </c>
    </row>
    <row r="117" spans="1:6" x14ac:dyDescent="0.35">
      <c r="A117" s="115">
        <v>114843</v>
      </c>
      <c r="B117" t="s">
        <v>173</v>
      </c>
      <c r="C117" t="s">
        <v>324</v>
      </c>
      <c r="D117" t="s">
        <v>305</v>
      </c>
      <c r="E117" s="116">
        <v>166</v>
      </c>
      <c r="F117">
        <v>14</v>
      </c>
    </row>
    <row r="118" spans="1:6" x14ac:dyDescent="0.35">
      <c r="A118" s="115">
        <v>114847</v>
      </c>
      <c r="B118" t="s">
        <v>60</v>
      </c>
      <c r="C118" t="s">
        <v>306</v>
      </c>
      <c r="D118" t="s">
        <v>305</v>
      </c>
      <c r="E118" s="116">
        <v>240</v>
      </c>
      <c r="F118">
        <v>20</v>
      </c>
    </row>
    <row r="119" spans="1:6" x14ac:dyDescent="0.35">
      <c r="A119" s="115">
        <v>114848</v>
      </c>
      <c r="B119" t="s">
        <v>61</v>
      </c>
      <c r="C119" t="s">
        <v>307</v>
      </c>
      <c r="D119" t="s">
        <v>305</v>
      </c>
      <c r="E119" s="116">
        <v>304</v>
      </c>
      <c r="F119">
        <v>25</v>
      </c>
    </row>
    <row r="120" spans="1:6" x14ac:dyDescent="0.35">
      <c r="A120" s="115">
        <v>114850</v>
      </c>
      <c r="B120" t="s">
        <v>62</v>
      </c>
      <c r="C120" t="s">
        <v>308</v>
      </c>
      <c r="D120" t="s">
        <v>305</v>
      </c>
      <c r="E120" s="116">
        <v>126</v>
      </c>
      <c r="F120">
        <v>11</v>
      </c>
    </row>
    <row r="121" spans="1:6" x14ac:dyDescent="0.35">
      <c r="A121" s="115">
        <v>114851</v>
      </c>
      <c r="B121" t="s">
        <v>63</v>
      </c>
      <c r="C121" t="s">
        <v>309</v>
      </c>
      <c r="D121" t="s">
        <v>305</v>
      </c>
      <c r="E121" s="116">
        <v>297</v>
      </c>
      <c r="F121">
        <v>25</v>
      </c>
    </row>
    <row r="122" spans="1:6" x14ac:dyDescent="0.35">
      <c r="A122" s="115">
        <v>114852</v>
      </c>
      <c r="B122" t="s">
        <v>174</v>
      </c>
      <c r="C122" t="s">
        <v>409</v>
      </c>
      <c r="D122" t="s">
        <v>305</v>
      </c>
      <c r="E122" s="116">
        <v>682</v>
      </c>
      <c r="F122">
        <v>57</v>
      </c>
    </row>
    <row r="123" spans="1:6" x14ac:dyDescent="0.35">
      <c r="A123" s="115">
        <v>114853</v>
      </c>
      <c r="B123" t="s">
        <v>175</v>
      </c>
      <c r="C123" t="s">
        <v>410</v>
      </c>
      <c r="D123" t="s">
        <v>305</v>
      </c>
      <c r="E123" s="116">
        <v>275</v>
      </c>
      <c r="F123">
        <v>23</v>
      </c>
    </row>
    <row r="124" spans="1:6" x14ac:dyDescent="0.35">
      <c r="A124" s="115">
        <v>114854</v>
      </c>
      <c r="B124" t="s">
        <v>176</v>
      </c>
      <c r="C124" t="s">
        <v>411</v>
      </c>
      <c r="D124" t="s">
        <v>305</v>
      </c>
      <c r="E124" s="116">
        <v>562</v>
      </c>
      <c r="F124">
        <v>47</v>
      </c>
    </row>
    <row r="125" spans="1:6" x14ac:dyDescent="0.35">
      <c r="A125" s="115">
        <v>114855</v>
      </c>
      <c r="B125" t="s">
        <v>177</v>
      </c>
      <c r="C125" t="s">
        <v>412</v>
      </c>
      <c r="D125" t="s">
        <v>305</v>
      </c>
      <c r="E125" s="116">
        <v>56</v>
      </c>
      <c r="F125">
        <v>5</v>
      </c>
    </row>
    <row r="126" spans="1:6" x14ac:dyDescent="0.35">
      <c r="A126" s="115">
        <v>114859</v>
      </c>
      <c r="B126" t="s">
        <v>178</v>
      </c>
      <c r="C126" t="s">
        <v>321</v>
      </c>
      <c r="D126" t="s">
        <v>305</v>
      </c>
      <c r="E126" s="116">
        <v>904</v>
      </c>
      <c r="F126">
        <v>75</v>
      </c>
    </row>
    <row r="127" spans="1:6" x14ac:dyDescent="0.35">
      <c r="A127" s="115">
        <v>114860</v>
      </c>
      <c r="B127" t="s">
        <v>179</v>
      </c>
      <c r="C127" t="s">
        <v>329</v>
      </c>
      <c r="D127" t="s">
        <v>305</v>
      </c>
      <c r="E127" s="116">
        <v>393</v>
      </c>
      <c r="F127">
        <v>33</v>
      </c>
    </row>
    <row r="128" spans="1:6" x14ac:dyDescent="0.35">
      <c r="A128" s="115">
        <v>114862</v>
      </c>
      <c r="B128" t="s">
        <v>180</v>
      </c>
      <c r="C128" t="s">
        <v>325</v>
      </c>
      <c r="D128" t="s">
        <v>305</v>
      </c>
      <c r="E128" s="116">
        <v>278</v>
      </c>
      <c r="F128">
        <v>23</v>
      </c>
    </row>
    <row r="129" spans="1:6" x14ac:dyDescent="0.35">
      <c r="A129" s="115">
        <v>114865</v>
      </c>
      <c r="B129" t="s">
        <v>181</v>
      </c>
      <c r="C129" t="s">
        <v>413</v>
      </c>
      <c r="D129" t="s">
        <v>305</v>
      </c>
      <c r="E129" s="116">
        <v>41</v>
      </c>
      <c r="F129">
        <v>3</v>
      </c>
    </row>
    <row r="130" spans="1:6" x14ac:dyDescent="0.35">
      <c r="A130" s="115">
        <v>114868</v>
      </c>
      <c r="B130" t="s">
        <v>182</v>
      </c>
      <c r="C130" t="s">
        <v>414</v>
      </c>
      <c r="D130" t="s">
        <v>305</v>
      </c>
      <c r="E130" s="116">
        <v>39</v>
      </c>
      <c r="F130">
        <v>3</v>
      </c>
    </row>
    <row r="131" spans="1:6" x14ac:dyDescent="0.35">
      <c r="A131" s="115">
        <v>114870</v>
      </c>
      <c r="B131" t="s">
        <v>64</v>
      </c>
      <c r="C131" t="s">
        <v>310</v>
      </c>
      <c r="D131" t="s">
        <v>305</v>
      </c>
      <c r="E131" s="116">
        <v>227</v>
      </c>
      <c r="F131">
        <v>19</v>
      </c>
    </row>
    <row r="132" spans="1:6" x14ac:dyDescent="0.35">
      <c r="A132" s="115">
        <v>114871</v>
      </c>
      <c r="B132" t="s">
        <v>183</v>
      </c>
      <c r="C132" t="s">
        <v>343</v>
      </c>
      <c r="D132" t="s">
        <v>305</v>
      </c>
      <c r="E132" s="116">
        <v>1016</v>
      </c>
      <c r="F132">
        <v>85</v>
      </c>
    </row>
    <row r="133" spans="1:6" x14ac:dyDescent="0.35">
      <c r="A133" s="115">
        <v>114876</v>
      </c>
      <c r="B133" t="s">
        <v>65</v>
      </c>
      <c r="C133" t="s">
        <v>311</v>
      </c>
      <c r="D133" t="s">
        <v>305</v>
      </c>
      <c r="E133" s="116">
        <v>349</v>
      </c>
      <c r="F133">
        <v>29</v>
      </c>
    </row>
    <row r="134" spans="1:6" x14ac:dyDescent="0.35">
      <c r="A134" s="115">
        <v>114877</v>
      </c>
      <c r="B134" t="s">
        <v>184</v>
      </c>
      <c r="C134" t="s">
        <v>415</v>
      </c>
      <c r="D134" t="s">
        <v>305</v>
      </c>
      <c r="E134" s="116">
        <v>187</v>
      </c>
      <c r="F134">
        <v>16</v>
      </c>
    </row>
    <row r="135" spans="1:6" x14ac:dyDescent="0.35">
      <c r="A135" s="115">
        <v>114878</v>
      </c>
      <c r="B135" t="s">
        <v>66</v>
      </c>
      <c r="C135" t="s">
        <v>312</v>
      </c>
      <c r="D135" t="s">
        <v>305</v>
      </c>
      <c r="E135" s="116">
        <v>1035</v>
      </c>
      <c r="F135">
        <v>86</v>
      </c>
    </row>
    <row r="136" spans="1:6" x14ac:dyDescent="0.35">
      <c r="A136" s="115">
        <v>114887</v>
      </c>
      <c r="B136" t="s">
        <v>185</v>
      </c>
      <c r="C136" t="s">
        <v>416</v>
      </c>
      <c r="D136" t="s">
        <v>305</v>
      </c>
      <c r="E136" s="116">
        <v>208</v>
      </c>
      <c r="F136">
        <v>17</v>
      </c>
    </row>
    <row r="137" spans="1:6" x14ac:dyDescent="0.35">
      <c r="A137" s="115">
        <v>114888</v>
      </c>
      <c r="B137" t="s">
        <v>186</v>
      </c>
      <c r="C137" t="s">
        <v>318</v>
      </c>
      <c r="D137" t="s">
        <v>305</v>
      </c>
      <c r="E137" s="116">
        <v>254</v>
      </c>
      <c r="F137">
        <v>21</v>
      </c>
    </row>
    <row r="138" spans="1:6" x14ac:dyDescent="0.35">
      <c r="A138" s="115">
        <v>114889</v>
      </c>
      <c r="B138" t="s">
        <v>187</v>
      </c>
      <c r="C138" t="s">
        <v>417</v>
      </c>
      <c r="D138" t="s">
        <v>305</v>
      </c>
      <c r="E138" s="116">
        <v>568</v>
      </c>
      <c r="F138">
        <v>47</v>
      </c>
    </row>
    <row r="139" spans="1:6" x14ac:dyDescent="0.35">
      <c r="A139" s="115">
        <v>114890</v>
      </c>
      <c r="B139" t="s">
        <v>188</v>
      </c>
      <c r="C139" t="s">
        <v>330</v>
      </c>
      <c r="D139" t="s">
        <v>305</v>
      </c>
      <c r="E139" s="116">
        <v>268</v>
      </c>
      <c r="F139">
        <v>22</v>
      </c>
    </row>
    <row r="140" spans="1:6" x14ac:dyDescent="0.35">
      <c r="A140" s="115">
        <v>114893</v>
      </c>
      <c r="B140" t="s">
        <v>189</v>
      </c>
      <c r="C140" t="s">
        <v>327</v>
      </c>
      <c r="D140" t="s">
        <v>305</v>
      </c>
      <c r="E140" s="116">
        <v>727</v>
      </c>
      <c r="F140">
        <v>61</v>
      </c>
    </row>
    <row r="141" spans="1:6" x14ac:dyDescent="0.35">
      <c r="A141" s="115">
        <v>114898</v>
      </c>
      <c r="B141" t="s">
        <v>190</v>
      </c>
      <c r="C141" t="s">
        <v>313</v>
      </c>
      <c r="D141" t="s">
        <v>305</v>
      </c>
      <c r="E141" s="116">
        <v>537</v>
      </c>
      <c r="F141">
        <v>45</v>
      </c>
    </row>
    <row r="142" spans="1:6" x14ac:dyDescent="0.35">
      <c r="A142" s="115">
        <v>114899</v>
      </c>
      <c r="B142" t="s">
        <v>191</v>
      </c>
      <c r="C142" t="s">
        <v>418</v>
      </c>
      <c r="D142" t="s">
        <v>305</v>
      </c>
      <c r="E142" s="116">
        <v>366</v>
      </c>
      <c r="F142">
        <v>31</v>
      </c>
    </row>
    <row r="143" spans="1:6" x14ac:dyDescent="0.35">
      <c r="A143" s="115">
        <v>114905</v>
      </c>
      <c r="B143" t="s">
        <v>192</v>
      </c>
      <c r="C143" t="s">
        <v>321</v>
      </c>
      <c r="D143" t="s">
        <v>305</v>
      </c>
      <c r="E143" s="116">
        <v>409</v>
      </c>
      <c r="F143">
        <v>34</v>
      </c>
    </row>
    <row r="144" spans="1:6" x14ac:dyDescent="0.35">
      <c r="A144" s="115">
        <v>114906</v>
      </c>
      <c r="B144" t="s">
        <v>193</v>
      </c>
      <c r="C144" t="s">
        <v>326</v>
      </c>
      <c r="D144" t="s">
        <v>305</v>
      </c>
      <c r="E144" s="116">
        <v>869</v>
      </c>
      <c r="F144">
        <v>72</v>
      </c>
    </row>
    <row r="145" spans="1:6" x14ac:dyDescent="0.35">
      <c r="A145" s="115">
        <v>114907</v>
      </c>
      <c r="B145" t="s">
        <v>194</v>
      </c>
      <c r="C145" t="s">
        <v>329</v>
      </c>
      <c r="D145" t="s">
        <v>305</v>
      </c>
      <c r="E145" s="116">
        <v>342</v>
      </c>
      <c r="F145">
        <v>29</v>
      </c>
    </row>
    <row r="146" spans="1:6" x14ac:dyDescent="0.35">
      <c r="A146" s="115">
        <v>114908</v>
      </c>
      <c r="B146" t="s">
        <v>195</v>
      </c>
      <c r="C146" t="s">
        <v>419</v>
      </c>
      <c r="D146" t="s">
        <v>305</v>
      </c>
      <c r="E146" s="116">
        <v>179</v>
      </c>
      <c r="F146">
        <v>15</v>
      </c>
    </row>
    <row r="147" spans="1:6" x14ac:dyDescent="0.35">
      <c r="A147" s="115">
        <v>114909</v>
      </c>
      <c r="B147" t="s">
        <v>196</v>
      </c>
      <c r="C147" t="s">
        <v>321</v>
      </c>
      <c r="D147" t="s">
        <v>305</v>
      </c>
      <c r="E147" s="116">
        <v>727</v>
      </c>
      <c r="F147">
        <v>61</v>
      </c>
    </row>
    <row r="148" spans="1:6" x14ac:dyDescent="0.35">
      <c r="A148" s="115">
        <v>114910</v>
      </c>
      <c r="B148" t="s">
        <v>197</v>
      </c>
      <c r="C148" t="s">
        <v>321</v>
      </c>
      <c r="D148" t="s">
        <v>305</v>
      </c>
      <c r="E148" s="116">
        <v>605</v>
      </c>
      <c r="F148">
        <v>50</v>
      </c>
    </row>
    <row r="149" spans="1:6" x14ac:dyDescent="0.35">
      <c r="A149" s="115">
        <v>114914</v>
      </c>
      <c r="B149" t="s">
        <v>198</v>
      </c>
      <c r="C149" t="s">
        <v>321</v>
      </c>
      <c r="D149" t="s">
        <v>305</v>
      </c>
      <c r="E149" s="116">
        <v>169</v>
      </c>
      <c r="F149">
        <v>14</v>
      </c>
    </row>
    <row r="150" spans="1:6" x14ac:dyDescent="0.35">
      <c r="A150" s="115">
        <v>114916</v>
      </c>
      <c r="B150" t="s">
        <v>199</v>
      </c>
      <c r="C150" t="s">
        <v>333</v>
      </c>
      <c r="D150" t="s">
        <v>305</v>
      </c>
      <c r="E150" s="116">
        <v>931</v>
      </c>
      <c r="F150">
        <v>78</v>
      </c>
    </row>
    <row r="151" spans="1:6" x14ac:dyDescent="0.35">
      <c r="A151" s="115">
        <v>116549</v>
      </c>
      <c r="B151" t="s">
        <v>200</v>
      </c>
      <c r="C151" t="s">
        <v>420</v>
      </c>
      <c r="D151" t="s">
        <v>305</v>
      </c>
      <c r="E151" s="116">
        <v>76</v>
      </c>
      <c r="F151">
        <v>6</v>
      </c>
    </row>
    <row r="152" spans="1:6" x14ac:dyDescent="0.35">
      <c r="A152" s="115">
        <v>116606</v>
      </c>
      <c r="B152" t="s">
        <v>201</v>
      </c>
      <c r="C152" t="s">
        <v>421</v>
      </c>
      <c r="D152" t="s">
        <v>387</v>
      </c>
      <c r="E152" s="116">
        <v>140</v>
      </c>
      <c r="F152">
        <v>12</v>
      </c>
    </row>
    <row r="153" spans="1:6" x14ac:dyDescent="0.35">
      <c r="A153" s="115">
        <v>116618</v>
      </c>
      <c r="B153" t="s">
        <v>68</v>
      </c>
      <c r="C153" t="s">
        <v>314</v>
      </c>
      <c r="D153" t="s">
        <v>305</v>
      </c>
      <c r="E153" s="116">
        <v>93</v>
      </c>
      <c r="F153">
        <v>8</v>
      </c>
    </row>
    <row r="154" spans="1:6" x14ac:dyDescent="0.35">
      <c r="A154" s="115">
        <v>116619</v>
      </c>
      <c r="B154" t="s">
        <v>69</v>
      </c>
      <c r="C154" t="s">
        <v>315</v>
      </c>
      <c r="D154" t="s">
        <v>305</v>
      </c>
      <c r="E154" s="116">
        <v>281</v>
      </c>
      <c r="F154">
        <v>23</v>
      </c>
    </row>
    <row r="155" spans="1:6" x14ac:dyDescent="0.35">
      <c r="A155" s="115">
        <v>116620</v>
      </c>
      <c r="B155" t="s">
        <v>70</v>
      </c>
      <c r="C155" t="s">
        <v>316</v>
      </c>
      <c r="D155" t="s">
        <v>305</v>
      </c>
      <c r="E155" s="116">
        <v>142</v>
      </c>
      <c r="F155">
        <v>12</v>
      </c>
    </row>
    <row r="156" spans="1:6" x14ac:dyDescent="0.35">
      <c r="A156" s="115">
        <v>117706</v>
      </c>
      <c r="B156" t="s">
        <v>202</v>
      </c>
      <c r="C156" t="s">
        <v>422</v>
      </c>
      <c r="D156" t="s">
        <v>305</v>
      </c>
      <c r="E156" s="116">
        <v>59</v>
      </c>
      <c r="F156">
        <v>5</v>
      </c>
    </row>
    <row r="157" spans="1:6" x14ac:dyDescent="0.35">
      <c r="A157" s="115">
        <v>118661</v>
      </c>
      <c r="B157" t="s">
        <v>83</v>
      </c>
      <c r="C157" t="s">
        <v>328</v>
      </c>
      <c r="D157" t="s">
        <v>305</v>
      </c>
      <c r="E157" s="116">
        <v>117</v>
      </c>
      <c r="F157">
        <v>10</v>
      </c>
    </row>
    <row r="158" spans="1:6" x14ac:dyDescent="0.35">
      <c r="A158" s="115">
        <v>131062</v>
      </c>
      <c r="B158" t="s">
        <v>203</v>
      </c>
      <c r="C158" t="s">
        <v>423</v>
      </c>
      <c r="D158" t="s">
        <v>305</v>
      </c>
      <c r="E158" s="116">
        <v>144</v>
      </c>
      <c r="F158">
        <v>12</v>
      </c>
    </row>
    <row r="159" spans="1:6" x14ac:dyDescent="0.35">
      <c r="A159" s="115">
        <v>131174</v>
      </c>
      <c r="B159" t="s">
        <v>204</v>
      </c>
      <c r="C159" t="s">
        <v>424</v>
      </c>
      <c r="D159" t="s">
        <v>305</v>
      </c>
      <c r="E159" s="116">
        <v>85</v>
      </c>
      <c r="F159">
        <v>7</v>
      </c>
    </row>
    <row r="160" spans="1:6" x14ac:dyDescent="0.35">
      <c r="A160" s="115">
        <v>133016</v>
      </c>
      <c r="B160" t="s">
        <v>205</v>
      </c>
      <c r="C160" t="s">
        <v>351</v>
      </c>
      <c r="D160" t="s">
        <v>305</v>
      </c>
      <c r="E160" s="116">
        <v>713</v>
      </c>
      <c r="F160">
        <v>59</v>
      </c>
    </row>
    <row r="161" spans="1:6" x14ac:dyDescent="0.35">
      <c r="A161" s="115">
        <v>151650</v>
      </c>
      <c r="B161" t="s">
        <v>206</v>
      </c>
      <c r="C161" t="s">
        <v>332</v>
      </c>
      <c r="D161" t="s">
        <v>305</v>
      </c>
      <c r="E161" s="116">
        <v>140</v>
      </c>
      <c r="F161">
        <v>12</v>
      </c>
    </row>
    <row r="162" spans="1:6" x14ac:dyDescent="0.35">
      <c r="A162" s="115">
        <v>158540</v>
      </c>
      <c r="B162" t="s">
        <v>207</v>
      </c>
      <c r="C162" t="s">
        <v>425</v>
      </c>
      <c r="D162" t="s">
        <v>305</v>
      </c>
      <c r="E162" s="116">
        <v>158</v>
      </c>
      <c r="F162">
        <v>13</v>
      </c>
    </row>
    <row r="163" spans="1:6" x14ac:dyDescent="0.35">
      <c r="A163" s="115">
        <v>158904</v>
      </c>
      <c r="B163" t="s">
        <v>208</v>
      </c>
      <c r="C163" t="s">
        <v>331</v>
      </c>
      <c r="D163" t="s">
        <v>305</v>
      </c>
      <c r="E163" s="116">
        <v>503</v>
      </c>
      <c r="F163">
        <v>42</v>
      </c>
    </row>
    <row r="164" spans="1:6" x14ac:dyDescent="0.35">
      <c r="A164" s="115">
        <v>159018</v>
      </c>
      <c r="B164" t="s">
        <v>209</v>
      </c>
      <c r="C164" t="s">
        <v>426</v>
      </c>
      <c r="D164" t="s">
        <v>305</v>
      </c>
      <c r="E164" s="116">
        <v>170</v>
      </c>
      <c r="F164">
        <v>14</v>
      </c>
    </row>
    <row r="165" spans="1:6" x14ac:dyDescent="0.35">
      <c r="A165" s="115">
        <v>159198</v>
      </c>
      <c r="B165" t="s">
        <v>210</v>
      </c>
      <c r="C165" t="s">
        <v>427</v>
      </c>
      <c r="D165" t="s">
        <v>305</v>
      </c>
      <c r="E165" s="116">
        <v>744</v>
      </c>
      <c r="F165">
        <v>62</v>
      </c>
    </row>
    <row r="166" spans="1:6" x14ac:dyDescent="0.35">
      <c r="A166" s="115">
        <v>159584</v>
      </c>
      <c r="B166" t="s">
        <v>211</v>
      </c>
      <c r="C166" t="s">
        <v>428</v>
      </c>
      <c r="D166" t="s">
        <v>305</v>
      </c>
      <c r="E166" s="116">
        <v>141</v>
      </c>
      <c r="F166">
        <v>12</v>
      </c>
    </row>
    <row r="167" spans="1:6" x14ac:dyDescent="0.35">
      <c r="A167" s="115">
        <v>159603</v>
      </c>
      <c r="B167" t="s">
        <v>212</v>
      </c>
      <c r="C167" t="s">
        <v>429</v>
      </c>
      <c r="D167" t="s">
        <v>305</v>
      </c>
      <c r="E167" s="116">
        <v>56</v>
      </c>
      <c r="F167">
        <v>5</v>
      </c>
    </row>
    <row r="168" spans="1:6" x14ac:dyDescent="0.35">
      <c r="A168" s="115">
        <v>161005</v>
      </c>
      <c r="B168" t="s">
        <v>213</v>
      </c>
      <c r="C168" t="s">
        <v>430</v>
      </c>
      <c r="D168" t="s">
        <v>305</v>
      </c>
      <c r="E168" s="116">
        <v>553</v>
      </c>
      <c r="F168">
        <v>46</v>
      </c>
    </row>
    <row r="169" spans="1:6" x14ac:dyDescent="0.35">
      <c r="A169" s="115">
        <v>161576</v>
      </c>
      <c r="B169" t="s">
        <v>214</v>
      </c>
      <c r="C169" t="s">
        <v>326</v>
      </c>
      <c r="D169" t="s">
        <v>305</v>
      </c>
      <c r="E169" s="116">
        <v>696</v>
      </c>
      <c r="F169">
        <v>58</v>
      </c>
    </row>
    <row r="170" spans="1:6" x14ac:dyDescent="0.35">
      <c r="A170" s="115">
        <v>161766</v>
      </c>
      <c r="B170" t="s">
        <v>90</v>
      </c>
      <c r="C170" t="s">
        <v>334</v>
      </c>
      <c r="D170" t="s">
        <v>305</v>
      </c>
      <c r="E170" s="116">
        <v>98</v>
      </c>
      <c r="F170">
        <v>8</v>
      </c>
    </row>
    <row r="171" spans="1:6" x14ac:dyDescent="0.35">
      <c r="A171" s="115">
        <v>164064</v>
      </c>
      <c r="B171" t="s">
        <v>215</v>
      </c>
      <c r="C171" t="s">
        <v>326</v>
      </c>
      <c r="D171" t="s">
        <v>305</v>
      </c>
      <c r="E171" s="116">
        <v>885</v>
      </c>
      <c r="F171">
        <v>74</v>
      </c>
    </row>
    <row r="172" spans="1:6" x14ac:dyDescent="0.35">
      <c r="A172" s="115">
        <v>164073</v>
      </c>
      <c r="B172" t="s">
        <v>216</v>
      </c>
      <c r="C172" t="s">
        <v>431</v>
      </c>
      <c r="D172" t="s">
        <v>305</v>
      </c>
      <c r="E172" s="116">
        <v>226</v>
      </c>
      <c r="F172">
        <v>19</v>
      </c>
    </row>
    <row r="173" spans="1:6" x14ac:dyDescent="0.35">
      <c r="A173" s="115">
        <v>164344</v>
      </c>
      <c r="B173" t="s">
        <v>217</v>
      </c>
      <c r="C173" t="s">
        <v>432</v>
      </c>
      <c r="D173" t="s">
        <v>305</v>
      </c>
      <c r="E173" s="116">
        <v>133</v>
      </c>
      <c r="F173">
        <v>11</v>
      </c>
    </row>
    <row r="174" spans="1:6" x14ac:dyDescent="0.35">
      <c r="A174" s="115">
        <v>164765</v>
      </c>
      <c r="B174" t="s">
        <v>218</v>
      </c>
      <c r="C174" t="s">
        <v>344</v>
      </c>
      <c r="D174" t="s">
        <v>305</v>
      </c>
      <c r="E174" s="116">
        <v>714</v>
      </c>
      <c r="F174">
        <v>60</v>
      </c>
    </row>
    <row r="175" spans="1:6" x14ac:dyDescent="0.35">
      <c r="A175" s="115">
        <v>165636</v>
      </c>
      <c r="B175" t="s">
        <v>219</v>
      </c>
      <c r="C175" t="s">
        <v>433</v>
      </c>
      <c r="D175" t="s">
        <v>305</v>
      </c>
      <c r="E175" s="116">
        <v>119</v>
      </c>
      <c r="F175">
        <v>10</v>
      </c>
    </row>
    <row r="176" spans="1:6" x14ac:dyDescent="0.35">
      <c r="A176" s="115">
        <v>167127</v>
      </c>
      <c r="B176" t="s">
        <v>220</v>
      </c>
      <c r="C176" t="s">
        <v>434</v>
      </c>
      <c r="D176" t="s">
        <v>305</v>
      </c>
      <c r="E176" s="116">
        <v>238</v>
      </c>
      <c r="F176">
        <v>20</v>
      </c>
    </row>
    <row r="177" spans="1:6" x14ac:dyDescent="0.35">
      <c r="A177" s="115">
        <v>167258</v>
      </c>
      <c r="B177" t="s">
        <v>91</v>
      </c>
      <c r="C177" t="s">
        <v>335</v>
      </c>
      <c r="D177" t="s">
        <v>305</v>
      </c>
      <c r="E177" s="116">
        <v>391</v>
      </c>
      <c r="F177">
        <v>33</v>
      </c>
    </row>
    <row r="178" spans="1:6" x14ac:dyDescent="0.35">
      <c r="A178" s="115">
        <v>172528</v>
      </c>
      <c r="B178" t="s">
        <v>221</v>
      </c>
      <c r="C178" t="s">
        <v>435</v>
      </c>
      <c r="D178" t="s">
        <v>305</v>
      </c>
      <c r="E178" s="116">
        <v>304</v>
      </c>
      <c r="F178">
        <v>25</v>
      </c>
    </row>
    <row r="179" spans="1:6" x14ac:dyDescent="0.35">
      <c r="A179" s="115">
        <v>172679</v>
      </c>
      <c r="B179" t="s">
        <v>222</v>
      </c>
      <c r="C179" t="s">
        <v>436</v>
      </c>
      <c r="D179" t="s">
        <v>305</v>
      </c>
      <c r="E179" s="116">
        <v>447</v>
      </c>
      <c r="F179">
        <v>37</v>
      </c>
    </row>
    <row r="180" spans="1:6" x14ac:dyDescent="0.35">
      <c r="A180" s="115">
        <v>173040</v>
      </c>
      <c r="B180" t="s">
        <v>223</v>
      </c>
      <c r="C180" t="s">
        <v>437</v>
      </c>
      <c r="D180" t="s">
        <v>387</v>
      </c>
      <c r="E180" s="116">
        <v>48</v>
      </c>
      <c r="F180">
        <v>4</v>
      </c>
    </row>
    <row r="181" spans="1:6" x14ac:dyDescent="0.35">
      <c r="A181" s="115">
        <v>177215</v>
      </c>
      <c r="B181" t="s">
        <v>224</v>
      </c>
      <c r="C181" t="s">
        <v>438</v>
      </c>
      <c r="D181" t="s">
        <v>305</v>
      </c>
      <c r="E181" s="116">
        <v>187</v>
      </c>
      <c r="F181">
        <v>16</v>
      </c>
    </row>
    <row r="182" spans="1:6" x14ac:dyDescent="0.35">
      <c r="A182" s="115">
        <v>183793</v>
      </c>
      <c r="B182" t="s">
        <v>225</v>
      </c>
      <c r="C182" t="s">
        <v>439</v>
      </c>
      <c r="D182" t="s">
        <v>305</v>
      </c>
      <c r="E182" s="116">
        <v>83</v>
      </c>
      <c r="F182">
        <v>7</v>
      </c>
    </row>
    <row r="183" spans="1:6" x14ac:dyDescent="0.35">
      <c r="A183" s="115">
        <v>184555</v>
      </c>
      <c r="B183" t="s">
        <v>226</v>
      </c>
      <c r="C183" t="s">
        <v>440</v>
      </c>
      <c r="D183" t="s">
        <v>305</v>
      </c>
      <c r="E183" s="116">
        <v>69</v>
      </c>
      <c r="F183">
        <v>6</v>
      </c>
    </row>
    <row r="184" spans="1:6" x14ac:dyDescent="0.35">
      <c r="A184" s="115">
        <v>184829</v>
      </c>
      <c r="B184" t="s">
        <v>224</v>
      </c>
      <c r="C184" t="s">
        <v>441</v>
      </c>
      <c r="D184" t="s">
        <v>305</v>
      </c>
      <c r="E184" s="116">
        <v>1802</v>
      </c>
      <c r="F184">
        <v>150</v>
      </c>
    </row>
    <row r="185" spans="1:6" x14ac:dyDescent="0.35">
      <c r="A185" s="115">
        <v>187128</v>
      </c>
      <c r="B185" t="s">
        <v>227</v>
      </c>
      <c r="C185" t="s">
        <v>442</v>
      </c>
      <c r="D185" t="s">
        <v>305</v>
      </c>
      <c r="E185" s="116">
        <v>518</v>
      </c>
      <c r="F185">
        <v>43</v>
      </c>
    </row>
    <row r="186" spans="1:6" x14ac:dyDescent="0.35">
      <c r="A186" s="115">
        <v>187434</v>
      </c>
      <c r="B186" t="s">
        <v>93</v>
      </c>
      <c r="C186" t="s">
        <v>336</v>
      </c>
      <c r="D186" t="s">
        <v>305</v>
      </c>
      <c r="E186" s="116">
        <v>137</v>
      </c>
      <c r="F186">
        <v>11</v>
      </c>
    </row>
    <row r="187" spans="1:6" x14ac:dyDescent="0.35">
      <c r="A187" s="115">
        <v>189155</v>
      </c>
      <c r="B187" t="s">
        <v>228</v>
      </c>
      <c r="C187" t="s">
        <v>443</v>
      </c>
      <c r="D187" t="s">
        <v>305</v>
      </c>
      <c r="E187" s="116">
        <v>171</v>
      </c>
      <c r="F187">
        <v>14</v>
      </c>
    </row>
    <row r="188" spans="1:6" x14ac:dyDescent="0.35">
      <c r="A188" s="115">
        <v>192854</v>
      </c>
      <c r="B188" t="s">
        <v>229</v>
      </c>
      <c r="C188" t="s">
        <v>444</v>
      </c>
      <c r="D188" t="s">
        <v>305</v>
      </c>
      <c r="E188" s="116">
        <v>136</v>
      </c>
      <c r="F188">
        <v>11</v>
      </c>
    </row>
    <row r="189" spans="1:6" x14ac:dyDescent="0.35">
      <c r="A189" s="115">
        <v>193596</v>
      </c>
      <c r="B189" t="s">
        <v>230</v>
      </c>
      <c r="C189" t="s">
        <v>445</v>
      </c>
      <c r="D189" t="s">
        <v>305</v>
      </c>
      <c r="E189" s="116">
        <v>52</v>
      </c>
      <c r="F189">
        <v>4</v>
      </c>
    </row>
    <row r="190" spans="1:6" x14ac:dyDescent="0.35">
      <c r="A190" s="115">
        <v>194188</v>
      </c>
      <c r="B190" t="s">
        <v>231</v>
      </c>
      <c r="C190" t="s">
        <v>313</v>
      </c>
      <c r="D190" t="s">
        <v>305</v>
      </c>
      <c r="E190" s="116">
        <v>641</v>
      </c>
      <c r="F190">
        <v>53</v>
      </c>
    </row>
    <row r="191" spans="1:6" x14ac:dyDescent="0.35">
      <c r="A191" s="115">
        <v>194896</v>
      </c>
      <c r="B191" t="s">
        <v>232</v>
      </c>
      <c r="C191" t="s">
        <v>446</v>
      </c>
      <c r="D191" t="s">
        <v>305</v>
      </c>
      <c r="E191" s="116">
        <v>171</v>
      </c>
      <c r="F191">
        <v>14</v>
      </c>
    </row>
    <row r="192" spans="1:6" x14ac:dyDescent="0.35">
      <c r="A192" s="115">
        <v>199485</v>
      </c>
      <c r="B192" t="s">
        <v>233</v>
      </c>
      <c r="C192" t="s">
        <v>447</v>
      </c>
      <c r="D192" t="s">
        <v>305</v>
      </c>
      <c r="E192" s="116">
        <v>781</v>
      </c>
      <c r="F192">
        <v>65</v>
      </c>
    </row>
    <row r="193" spans="1:6" x14ac:dyDescent="0.35">
      <c r="A193" s="115">
        <v>202445</v>
      </c>
      <c r="B193" t="s">
        <v>94</v>
      </c>
      <c r="C193" t="s">
        <v>337</v>
      </c>
      <c r="D193" t="s">
        <v>305</v>
      </c>
      <c r="E193" s="116">
        <v>81</v>
      </c>
      <c r="F193">
        <v>7</v>
      </c>
    </row>
    <row r="194" spans="1:6" x14ac:dyDescent="0.35">
      <c r="A194" s="115">
        <v>203653</v>
      </c>
      <c r="B194" t="s">
        <v>95</v>
      </c>
      <c r="C194" t="s">
        <v>338</v>
      </c>
      <c r="D194" t="s">
        <v>305</v>
      </c>
      <c r="E194" s="116">
        <v>335</v>
      </c>
      <c r="F194">
        <v>28</v>
      </c>
    </row>
    <row r="195" spans="1:6" x14ac:dyDescent="0.35">
      <c r="A195" s="115">
        <v>204132</v>
      </c>
      <c r="B195" t="s">
        <v>234</v>
      </c>
      <c r="C195" t="s">
        <v>329</v>
      </c>
      <c r="D195" t="s">
        <v>305</v>
      </c>
      <c r="E195" s="116">
        <v>672</v>
      </c>
      <c r="F195">
        <v>56</v>
      </c>
    </row>
    <row r="196" spans="1:6" x14ac:dyDescent="0.35">
      <c r="A196" s="115">
        <v>204395</v>
      </c>
      <c r="B196" t="s">
        <v>235</v>
      </c>
      <c r="C196" t="s">
        <v>448</v>
      </c>
      <c r="D196" t="s">
        <v>305</v>
      </c>
      <c r="E196" s="116">
        <v>128</v>
      </c>
      <c r="F196">
        <v>11</v>
      </c>
    </row>
    <row r="197" spans="1:6" x14ac:dyDescent="0.35">
      <c r="A197" s="115">
        <v>207662</v>
      </c>
      <c r="B197" t="s">
        <v>236</v>
      </c>
      <c r="C197" t="s">
        <v>449</v>
      </c>
      <c r="D197" t="s">
        <v>305</v>
      </c>
      <c r="E197" s="116">
        <v>761</v>
      </c>
      <c r="F197">
        <v>63</v>
      </c>
    </row>
    <row r="198" spans="1:6" x14ac:dyDescent="0.35">
      <c r="A198" s="115">
        <v>207673</v>
      </c>
      <c r="B198" t="s">
        <v>237</v>
      </c>
      <c r="C198" t="s">
        <v>450</v>
      </c>
      <c r="D198" t="s">
        <v>305</v>
      </c>
      <c r="E198" s="116">
        <v>61</v>
      </c>
      <c r="F198">
        <v>5</v>
      </c>
    </row>
    <row r="199" spans="1:6" x14ac:dyDescent="0.35">
      <c r="A199" s="115">
        <v>208083</v>
      </c>
      <c r="B199" t="s">
        <v>238</v>
      </c>
      <c r="C199" t="s">
        <v>451</v>
      </c>
      <c r="D199" t="s">
        <v>305</v>
      </c>
      <c r="E199" s="116">
        <v>171</v>
      </c>
      <c r="F199">
        <v>14</v>
      </c>
    </row>
    <row r="200" spans="1:6" x14ac:dyDescent="0.35">
      <c r="A200" s="115">
        <v>208869</v>
      </c>
      <c r="B200" t="s">
        <v>239</v>
      </c>
      <c r="C200" t="s">
        <v>452</v>
      </c>
      <c r="D200" t="s">
        <v>305</v>
      </c>
      <c r="E200" s="116">
        <v>380</v>
      </c>
      <c r="F200">
        <v>32</v>
      </c>
    </row>
    <row r="201" spans="1:6" x14ac:dyDescent="0.35">
      <c r="A201" s="115">
        <v>213132</v>
      </c>
      <c r="B201" t="s">
        <v>96</v>
      </c>
      <c r="C201" t="s">
        <v>339</v>
      </c>
      <c r="D201" t="s">
        <v>305</v>
      </c>
      <c r="E201" s="116">
        <v>138</v>
      </c>
      <c r="F201">
        <v>12</v>
      </c>
    </row>
    <row r="202" spans="1:6" x14ac:dyDescent="0.35">
      <c r="A202" s="115">
        <v>216129</v>
      </c>
      <c r="B202" t="s">
        <v>240</v>
      </c>
      <c r="C202" t="s">
        <v>453</v>
      </c>
      <c r="D202" t="s">
        <v>390</v>
      </c>
      <c r="E202" s="116">
        <v>32</v>
      </c>
      <c r="F202">
        <v>3</v>
      </c>
    </row>
    <row r="203" spans="1:6" x14ac:dyDescent="0.35">
      <c r="A203" s="115">
        <v>216256</v>
      </c>
      <c r="B203" t="s">
        <v>241</v>
      </c>
      <c r="C203" t="s">
        <v>454</v>
      </c>
      <c r="D203" t="s">
        <v>305</v>
      </c>
      <c r="E203" s="116">
        <v>478</v>
      </c>
      <c r="F203">
        <v>40</v>
      </c>
    </row>
    <row r="204" spans="1:6" x14ac:dyDescent="0.35">
      <c r="A204" s="115">
        <v>217929</v>
      </c>
      <c r="B204" t="s">
        <v>242</v>
      </c>
      <c r="C204" t="s">
        <v>455</v>
      </c>
      <c r="D204" t="s">
        <v>305</v>
      </c>
      <c r="E204" s="116">
        <v>136</v>
      </c>
      <c r="F204">
        <v>11</v>
      </c>
    </row>
    <row r="205" spans="1:6" x14ac:dyDescent="0.35">
      <c r="A205" s="115">
        <v>224462</v>
      </c>
      <c r="B205" t="s">
        <v>243</v>
      </c>
      <c r="C205" t="s">
        <v>456</v>
      </c>
      <c r="D205" t="s">
        <v>305</v>
      </c>
      <c r="E205" s="116">
        <v>162</v>
      </c>
      <c r="F205">
        <v>14</v>
      </c>
    </row>
    <row r="206" spans="1:6" x14ac:dyDescent="0.35">
      <c r="A206" s="115">
        <v>225793</v>
      </c>
      <c r="B206" t="s">
        <v>244</v>
      </c>
      <c r="C206" t="s">
        <v>457</v>
      </c>
      <c r="D206" t="s">
        <v>305</v>
      </c>
      <c r="E206" s="116">
        <v>196</v>
      </c>
      <c r="F206">
        <v>16</v>
      </c>
    </row>
    <row r="207" spans="1:6" x14ac:dyDescent="0.35">
      <c r="A207" s="115">
        <v>230294</v>
      </c>
      <c r="B207" t="s">
        <v>245</v>
      </c>
      <c r="C207" t="s">
        <v>322</v>
      </c>
      <c r="D207" t="s">
        <v>305</v>
      </c>
      <c r="E207" s="116">
        <v>694</v>
      </c>
      <c r="F207">
        <v>58</v>
      </c>
    </row>
    <row r="208" spans="1:6" x14ac:dyDescent="0.35">
      <c r="A208" s="115">
        <v>230450</v>
      </c>
      <c r="B208" t="s">
        <v>246</v>
      </c>
      <c r="C208" t="s">
        <v>458</v>
      </c>
      <c r="D208" t="s">
        <v>305</v>
      </c>
      <c r="E208" s="116">
        <v>91</v>
      </c>
      <c r="F208">
        <v>8</v>
      </c>
    </row>
    <row r="209" spans="1:6" x14ac:dyDescent="0.35">
      <c r="A209" s="115">
        <v>230489</v>
      </c>
      <c r="B209" t="s">
        <v>247</v>
      </c>
      <c r="C209" t="s">
        <v>459</v>
      </c>
      <c r="D209" t="s">
        <v>305</v>
      </c>
      <c r="E209" s="116">
        <v>61</v>
      </c>
      <c r="F209">
        <v>5</v>
      </c>
    </row>
    <row r="210" spans="1:6" x14ac:dyDescent="0.35">
      <c r="A210" s="115">
        <v>231126</v>
      </c>
      <c r="B210" t="s">
        <v>248</v>
      </c>
      <c r="C210" t="s">
        <v>460</v>
      </c>
      <c r="D210" t="s">
        <v>305</v>
      </c>
      <c r="E210" s="116">
        <v>214</v>
      </c>
      <c r="F210">
        <v>18</v>
      </c>
    </row>
    <row r="211" spans="1:6" x14ac:dyDescent="0.35">
      <c r="A211" s="115">
        <v>231653</v>
      </c>
      <c r="B211" t="s">
        <v>249</v>
      </c>
      <c r="C211" t="s">
        <v>461</v>
      </c>
      <c r="D211" t="s">
        <v>305</v>
      </c>
      <c r="E211" s="116">
        <v>80</v>
      </c>
      <c r="F211">
        <v>7</v>
      </c>
    </row>
    <row r="212" spans="1:6" x14ac:dyDescent="0.35">
      <c r="A212" s="115">
        <v>235818</v>
      </c>
      <c r="B212" t="s">
        <v>250</v>
      </c>
      <c r="C212" t="s">
        <v>363</v>
      </c>
      <c r="D212" t="s">
        <v>305</v>
      </c>
      <c r="E212" s="116">
        <v>371</v>
      </c>
      <c r="F212">
        <v>31</v>
      </c>
    </row>
    <row r="213" spans="1:6" x14ac:dyDescent="0.35">
      <c r="A213" s="115">
        <v>239811</v>
      </c>
      <c r="B213" t="s">
        <v>251</v>
      </c>
      <c r="C213" t="s">
        <v>462</v>
      </c>
      <c r="D213" t="s">
        <v>305</v>
      </c>
      <c r="E213" s="116">
        <v>159</v>
      </c>
      <c r="F213">
        <v>13</v>
      </c>
    </row>
    <row r="214" spans="1:6" x14ac:dyDescent="0.35">
      <c r="A214" s="115">
        <v>242384</v>
      </c>
      <c r="B214" t="s">
        <v>252</v>
      </c>
      <c r="C214" t="s">
        <v>463</v>
      </c>
      <c r="D214" t="s">
        <v>305</v>
      </c>
      <c r="E214" s="116">
        <v>164</v>
      </c>
      <c r="F214">
        <v>14</v>
      </c>
    </row>
    <row r="215" spans="1:6" x14ac:dyDescent="0.35">
      <c r="A215" s="115">
        <v>242681</v>
      </c>
      <c r="B215" t="s">
        <v>253</v>
      </c>
      <c r="C215" t="s">
        <v>363</v>
      </c>
      <c r="D215" t="s">
        <v>305</v>
      </c>
      <c r="E215" s="116">
        <v>188</v>
      </c>
      <c r="F215">
        <v>16</v>
      </c>
    </row>
    <row r="216" spans="1:6" x14ac:dyDescent="0.35">
      <c r="A216" s="115">
        <v>243512</v>
      </c>
      <c r="B216" t="s">
        <v>254</v>
      </c>
      <c r="C216" t="s">
        <v>464</v>
      </c>
      <c r="D216" t="s">
        <v>305</v>
      </c>
      <c r="E216" s="116">
        <v>180</v>
      </c>
      <c r="F216">
        <v>15</v>
      </c>
    </row>
    <row r="217" spans="1:6" x14ac:dyDescent="0.35">
      <c r="A217" s="115">
        <v>244697</v>
      </c>
      <c r="B217" t="s">
        <v>102</v>
      </c>
      <c r="C217" t="s">
        <v>345</v>
      </c>
      <c r="D217" t="s">
        <v>305</v>
      </c>
      <c r="E217" s="116">
        <v>277</v>
      </c>
      <c r="F217">
        <v>23</v>
      </c>
    </row>
    <row r="218" spans="1:6" x14ac:dyDescent="0.35">
      <c r="A218" s="115">
        <v>245224</v>
      </c>
      <c r="B218" t="s">
        <v>255</v>
      </c>
      <c r="C218" t="s">
        <v>465</v>
      </c>
      <c r="D218" t="s">
        <v>305</v>
      </c>
      <c r="E218" s="116">
        <v>42</v>
      </c>
      <c r="F218">
        <v>4</v>
      </c>
    </row>
    <row r="219" spans="1:6" x14ac:dyDescent="0.35">
      <c r="A219" s="115">
        <v>245236</v>
      </c>
      <c r="B219" t="s">
        <v>256</v>
      </c>
      <c r="C219" t="s">
        <v>466</v>
      </c>
      <c r="D219" t="s">
        <v>305</v>
      </c>
      <c r="E219" s="116">
        <v>190</v>
      </c>
      <c r="F219">
        <v>16</v>
      </c>
    </row>
    <row r="220" spans="1:6" x14ac:dyDescent="0.35">
      <c r="A220" s="115">
        <v>245256</v>
      </c>
      <c r="B220" t="s">
        <v>103</v>
      </c>
      <c r="C220" t="s">
        <v>346</v>
      </c>
      <c r="D220" t="s">
        <v>305</v>
      </c>
      <c r="E220" s="116">
        <v>89</v>
      </c>
      <c r="F220">
        <v>7</v>
      </c>
    </row>
    <row r="221" spans="1:6" x14ac:dyDescent="0.35">
      <c r="A221" s="115">
        <v>255786</v>
      </c>
      <c r="B221" t="s">
        <v>257</v>
      </c>
      <c r="C221" t="s">
        <v>467</v>
      </c>
      <c r="D221" t="s">
        <v>390</v>
      </c>
      <c r="E221" s="116">
        <v>200</v>
      </c>
      <c r="F221">
        <v>17</v>
      </c>
    </row>
    <row r="222" spans="1:6" x14ac:dyDescent="0.35">
      <c r="A222" s="115">
        <v>256642</v>
      </c>
      <c r="B222" t="s">
        <v>258</v>
      </c>
      <c r="C222" t="s">
        <v>468</v>
      </c>
      <c r="D222" t="s">
        <v>305</v>
      </c>
      <c r="E222" s="116">
        <v>122</v>
      </c>
      <c r="F222">
        <v>10</v>
      </c>
    </row>
    <row r="223" spans="1:6" x14ac:dyDescent="0.35">
      <c r="A223" s="115">
        <v>256692</v>
      </c>
      <c r="B223" t="s">
        <v>259</v>
      </c>
      <c r="C223" t="s">
        <v>469</v>
      </c>
      <c r="D223" t="s">
        <v>305</v>
      </c>
      <c r="E223" s="116">
        <v>1176</v>
      </c>
      <c r="F223">
        <v>98</v>
      </c>
    </row>
    <row r="224" spans="1:6" x14ac:dyDescent="0.35">
      <c r="A224" s="115">
        <v>256693</v>
      </c>
      <c r="B224" t="s">
        <v>260</v>
      </c>
      <c r="C224" t="s">
        <v>470</v>
      </c>
      <c r="D224" t="s">
        <v>305</v>
      </c>
      <c r="E224" s="116">
        <v>151</v>
      </c>
      <c r="F224">
        <v>13</v>
      </c>
    </row>
    <row r="225" spans="1:6" x14ac:dyDescent="0.35">
      <c r="A225" s="115">
        <v>257006</v>
      </c>
      <c r="B225" t="s">
        <v>261</v>
      </c>
      <c r="C225" t="s">
        <v>471</v>
      </c>
      <c r="D225" t="s">
        <v>305</v>
      </c>
      <c r="E225" s="116">
        <v>181</v>
      </c>
      <c r="F225">
        <v>15</v>
      </c>
    </row>
    <row r="226" spans="1:6" x14ac:dyDescent="0.35">
      <c r="A226" s="115">
        <v>259309</v>
      </c>
      <c r="B226" t="s">
        <v>262</v>
      </c>
      <c r="C226" t="s">
        <v>472</v>
      </c>
      <c r="D226" t="s">
        <v>305</v>
      </c>
      <c r="E226" s="116">
        <v>138</v>
      </c>
      <c r="F226">
        <v>12</v>
      </c>
    </row>
    <row r="227" spans="1:6" x14ac:dyDescent="0.35">
      <c r="A227" s="115">
        <v>259562</v>
      </c>
      <c r="B227" t="s">
        <v>263</v>
      </c>
      <c r="C227" t="s">
        <v>473</v>
      </c>
      <c r="D227" t="s">
        <v>305</v>
      </c>
      <c r="E227" s="116">
        <v>92</v>
      </c>
      <c r="F227">
        <v>8</v>
      </c>
    </row>
    <row r="228" spans="1:6" x14ac:dyDescent="0.35">
      <c r="A228" s="115">
        <v>262744</v>
      </c>
      <c r="B228" t="s">
        <v>264</v>
      </c>
      <c r="C228" t="s">
        <v>474</v>
      </c>
      <c r="D228" t="s">
        <v>390</v>
      </c>
      <c r="E228" s="116">
        <v>147</v>
      </c>
      <c r="F228">
        <v>12</v>
      </c>
    </row>
    <row r="229" spans="1:6" x14ac:dyDescent="0.35">
      <c r="A229" s="115">
        <v>263471</v>
      </c>
      <c r="B229" t="s">
        <v>104</v>
      </c>
      <c r="C229" t="s">
        <v>347</v>
      </c>
      <c r="D229" t="s">
        <v>305</v>
      </c>
      <c r="E229" s="116">
        <v>237</v>
      </c>
      <c r="F229">
        <v>20</v>
      </c>
    </row>
    <row r="230" spans="1:6" x14ac:dyDescent="0.35">
      <c r="A230" s="115">
        <v>263877</v>
      </c>
      <c r="B230" t="s">
        <v>105</v>
      </c>
      <c r="C230" t="s">
        <v>348</v>
      </c>
      <c r="D230" t="s">
        <v>305</v>
      </c>
      <c r="E230" s="116">
        <v>133</v>
      </c>
      <c r="F230">
        <v>11</v>
      </c>
    </row>
    <row r="231" spans="1:6" x14ac:dyDescent="0.35">
      <c r="A231" s="115">
        <v>274197</v>
      </c>
      <c r="B231" t="s">
        <v>106</v>
      </c>
      <c r="C231" t="s">
        <v>349</v>
      </c>
      <c r="D231" t="s">
        <v>305</v>
      </c>
      <c r="E231" s="116">
        <v>215</v>
      </c>
      <c r="F231">
        <v>18</v>
      </c>
    </row>
    <row r="232" spans="1:6" x14ac:dyDescent="0.35">
      <c r="A232" s="115">
        <v>277892</v>
      </c>
      <c r="B232" t="s">
        <v>265</v>
      </c>
      <c r="C232" t="s">
        <v>475</v>
      </c>
      <c r="D232" t="s">
        <v>305</v>
      </c>
      <c r="E232" s="116">
        <v>378</v>
      </c>
      <c r="F232">
        <v>32</v>
      </c>
    </row>
    <row r="233" spans="1:6" x14ac:dyDescent="0.35">
      <c r="A233" s="115">
        <v>279846</v>
      </c>
      <c r="B233" t="s">
        <v>266</v>
      </c>
      <c r="C233" t="s">
        <v>476</v>
      </c>
      <c r="D233" t="s">
        <v>305</v>
      </c>
      <c r="E233" s="116">
        <v>62</v>
      </c>
      <c r="F233">
        <v>5</v>
      </c>
    </row>
    <row r="234" spans="1:6" x14ac:dyDescent="0.35">
      <c r="A234" s="115">
        <v>279899</v>
      </c>
      <c r="B234" t="s">
        <v>267</v>
      </c>
      <c r="C234" t="s">
        <v>477</v>
      </c>
      <c r="D234" t="s">
        <v>305</v>
      </c>
      <c r="E234" s="116">
        <v>116</v>
      </c>
      <c r="F234">
        <v>10</v>
      </c>
    </row>
    <row r="235" spans="1:6" x14ac:dyDescent="0.35">
      <c r="A235" s="115">
        <v>281194</v>
      </c>
      <c r="B235" t="s">
        <v>268</v>
      </c>
      <c r="C235" t="s">
        <v>478</v>
      </c>
      <c r="D235" t="s">
        <v>305</v>
      </c>
      <c r="E235" s="116">
        <v>414</v>
      </c>
      <c r="F235">
        <v>35</v>
      </c>
    </row>
    <row r="236" spans="1:6" x14ac:dyDescent="0.35">
      <c r="A236" s="115">
        <v>285294</v>
      </c>
      <c r="B236" t="s">
        <v>269</v>
      </c>
      <c r="C236" t="s">
        <v>479</v>
      </c>
      <c r="D236" t="s">
        <v>387</v>
      </c>
      <c r="E236" s="116">
        <v>176</v>
      </c>
      <c r="F236">
        <v>15</v>
      </c>
    </row>
    <row r="237" spans="1:6" x14ac:dyDescent="0.35">
      <c r="A237" s="115">
        <v>287225</v>
      </c>
      <c r="B237" t="s">
        <v>270</v>
      </c>
      <c r="C237" t="s">
        <v>480</v>
      </c>
      <c r="D237" t="s">
        <v>305</v>
      </c>
      <c r="E237" s="116">
        <v>198</v>
      </c>
      <c r="F237">
        <v>17</v>
      </c>
    </row>
    <row r="238" spans="1:6" x14ac:dyDescent="0.35">
      <c r="A238" s="115">
        <v>287297</v>
      </c>
      <c r="B238" t="s">
        <v>271</v>
      </c>
      <c r="C238" t="s">
        <v>481</v>
      </c>
      <c r="D238" t="s">
        <v>305</v>
      </c>
      <c r="E238" s="116">
        <v>171</v>
      </c>
      <c r="F238">
        <v>14</v>
      </c>
    </row>
    <row r="239" spans="1:6" x14ac:dyDescent="0.35">
      <c r="A239" s="115">
        <v>287534</v>
      </c>
      <c r="B239" t="s">
        <v>272</v>
      </c>
      <c r="C239" t="s">
        <v>321</v>
      </c>
      <c r="D239" t="s">
        <v>305</v>
      </c>
      <c r="E239" s="116">
        <v>358</v>
      </c>
      <c r="F239">
        <v>30</v>
      </c>
    </row>
    <row r="240" spans="1:6" x14ac:dyDescent="0.35">
      <c r="A240" s="115">
        <v>287722</v>
      </c>
      <c r="B240" t="s">
        <v>273</v>
      </c>
      <c r="C240" t="s">
        <v>482</v>
      </c>
      <c r="D240" t="s">
        <v>305</v>
      </c>
      <c r="E240" s="116">
        <v>318</v>
      </c>
      <c r="F240">
        <v>27</v>
      </c>
    </row>
    <row r="241" spans="1:6" x14ac:dyDescent="0.35">
      <c r="A241" s="115">
        <v>288260</v>
      </c>
      <c r="B241" t="s">
        <v>274</v>
      </c>
      <c r="C241" t="s">
        <v>321</v>
      </c>
      <c r="D241" t="s">
        <v>305</v>
      </c>
      <c r="E241" s="116">
        <v>1535</v>
      </c>
      <c r="F241">
        <v>128</v>
      </c>
    </row>
    <row r="242" spans="1:6" x14ac:dyDescent="0.35">
      <c r="A242" s="115">
        <v>288717</v>
      </c>
      <c r="B242" t="s">
        <v>275</v>
      </c>
      <c r="C242" t="s">
        <v>483</v>
      </c>
      <c r="D242" t="s">
        <v>305</v>
      </c>
      <c r="E242" s="116">
        <v>96</v>
      </c>
      <c r="F242">
        <v>8</v>
      </c>
    </row>
    <row r="243" spans="1:6" x14ac:dyDescent="0.35">
      <c r="A243" s="115">
        <v>289068</v>
      </c>
      <c r="B243" t="s">
        <v>276</v>
      </c>
      <c r="C243" t="s">
        <v>484</v>
      </c>
      <c r="D243" t="s">
        <v>305</v>
      </c>
      <c r="E243" s="116">
        <v>315</v>
      </c>
      <c r="F243">
        <v>26</v>
      </c>
    </row>
    <row r="244" spans="1:6" x14ac:dyDescent="0.35">
      <c r="A244" s="115">
        <v>289286</v>
      </c>
      <c r="B244" t="s">
        <v>277</v>
      </c>
      <c r="C244" t="s">
        <v>485</v>
      </c>
      <c r="D244" t="s">
        <v>305</v>
      </c>
      <c r="E244" s="116">
        <v>109</v>
      </c>
      <c r="F244">
        <v>9</v>
      </c>
    </row>
    <row r="245" spans="1:6" x14ac:dyDescent="0.35">
      <c r="A245" s="115">
        <v>289836</v>
      </c>
      <c r="B245" t="s">
        <v>278</v>
      </c>
      <c r="C245" t="s">
        <v>486</v>
      </c>
      <c r="D245" t="s">
        <v>305</v>
      </c>
      <c r="E245" s="116">
        <v>417</v>
      </c>
      <c r="F245">
        <v>35</v>
      </c>
    </row>
    <row r="246" spans="1:6" x14ac:dyDescent="0.35">
      <c r="A246" s="115">
        <v>291025</v>
      </c>
      <c r="B246" t="s">
        <v>279</v>
      </c>
      <c r="C246" t="s">
        <v>487</v>
      </c>
      <c r="D246" t="s">
        <v>305</v>
      </c>
      <c r="E246" s="116">
        <v>163</v>
      </c>
      <c r="F246">
        <v>14</v>
      </c>
    </row>
    <row r="247" spans="1:6" x14ac:dyDescent="0.35">
      <c r="A247" s="115">
        <v>292694</v>
      </c>
      <c r="B247" t="s">
        <v>280</v>
      </c>
      <c r="C247" t="s">
        <v>488</v>
      </c>
      <c r="D247" t="s">
        <v>305</v>
      </c>
      <c r="E247" s="116">
        <v>12</v>
      </c>
      <c r="F247">
        <v>1</v>
      </c>
    </row>
    <row r="248" spans="1:6" x14ac:dyDescent="0.35">
      <c r="A248" s="115">
        <v>293287</v>
      </c>
      <c r="B248" t="s">
        <v>281</v>
      </c>
      <c r="C248" t="s">
        <v>489</v>
      </c>
      <c r="D248" t="s">
        <v>305</v>
      </c>
      <c r="E248" s="116">
        <v>4</v>
      </c>
      <c r="F248">
        <v>0</v>
      </c>
    </row>
  </sheetData>
  <autoFilter ref="A1:F24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zoomScaleNormal="100" workbookViewId="0">
      <selection activeCell="K10" sqref="K10:AD10"/>
    </sheetView>
  </sheetViews>
  <sheetFormatPr defaultColWidth="2.81640625" defaultRowHeight="14.5" x14ac:dyDescent="0.35"/>
  <cols>
    <col min="1" max="2" width="2.81640625" style="17"/>
    <col min="3" max="3" width="1.453125" style="50" customWidth="1"/>
    <col min="4" max="12" width="2.81640625" style="51"/>
    <col min="13" max="13" width="2.81640625" style="51" customWidth="1"/>
    <col min="14" max="14" width="2.81640625" style="51"/>
    <col min="15" max="15" width="3" style="51" bestFit="1" customWidth="1"/>
    <col min="16" max="29" width="2.81640625" style="51"/>
    <col min="30" max="30" width="3" style="51" bestFit="1" customWidth="1"/>
    <col min="31" max="31" width="2.81640625" style="51"/>
    <col min="32" max="34" width="2.81640625" style="51" customWidth="1"/>
    <col min="35" max="35" width="2.81640625" style="51"/>
    <col min="36" max="37" width="2.81640625" style="51" customWidth="1"/>
    <col min="38" max="41" width="2.81640625" style="51"/>
    <col min="42" max="42" width="2.81640625" style="51" customWidth="1"/>
    <col min="43" max="43" width="2.7265625" style="51" customWidth="1"/>
    <col min="44" max="45" width="2.81640625" style="51"/>
    <col min="46" max="48" width="2.7265625" style="51" customWidth="1"/>
    <col min="49" max="49" width="2.81640625" style="51"/>
    <col min="50" max="51" width="2.7265625" style="51" customWidth="1"/>
    <col min="52" max="54" width="2.81640625" style="51"/>
    <col min="55" max="55" width="2.7265625" style="51" customWidth="1"/>
    <col min="56" max="56" width="2.81640625" style="51"/>
    <col min="57" max="119" width="2.81640625" style="2"/>
    <col min="120" max="191" width="2.81640625" style="46"/>
    <col min="192" max="16384" width="2.81640625" style="51"/>
  </cols>
  <sheetData>
    <row r="1" spans="1:191" s="2" customFormat="1" ht="13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3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181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3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3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x14ac:dyDescent="0.3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3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184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6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184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6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187"/>
      <c r="L14" s="188"/>
      <c r="M14" s="188"/>
      <c r="N14" s="188"/>
      <c r="O14" s="188"/>
      <c r="P14" s="188"/>
      <c r="Q14" s="188"/>
      <c r="R14" s="188"/>
      <c r="S14" s="188"/>
      <c r="T14" s="189"/>
      <c r="U14" s="15"/>
      <c r="V14" s="15"/>
      <c r="W14" s="3"/>
      <c r="X14" s="26" t="s">
        <v>3</v>
      </c>
      <c r="Y14" s="27"/>
      <c r="Z14" s="184"/>
      <c r="AA14" s="185"/>
      <c r="AB14" s="185"/>
      <c r="AC14" s="185"/>
      <c r="AD14" s="186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4</v>
      </c>
      <c r="E16" s="9"/>
      <c r="F16" s="9"/>
      <c r="G16" s="9"/>
      <c r="H16" s="9"/>
      <c r="I16" s="9"/>
      <c r="J16" s="9"/>
      <c r="K16" s="187"/>
      <c r="L16" s="188"/>
      <c r="M16" s="188"/>
      <c r="N16" s="188"/>
      <c r="O16" s="188"/>
      <c r="P16" s="188"/>
      <c r="Q16" s="189"/>
      <c r="R16" s="9"/>
      <c r="S16" s="9"/>
      <c r="T16" s="9"/>
      <c r="U16" s="9"/>
      <c r="V16" s="9"/>
      <c r="W16" s="9"/>
      <c r="X16" s="26" t="s">
        <v>5</v>
      </c>
      <c r="Y16" s="26"/>
      <c r="Z16" s="190"/>
      <c r="AA16" s="190"/>
      <c r="AB16" s="190"/>
      <c r="AC16" s="190"/>
      <c r="AD16" s="190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184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184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6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191"/>
      <c r="L24" s="192"/>
      <c r="M24" s="192"/>
      <c r="N24" s="192"/>
      <c r="O24" s="192"/>
      <c r="P24" s="193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194" t="s">
        <v>9</v>
      </c>
      <c r="AG24" s="195"/>
      <c r="AH24" s="195"/>
      <c r="AI24" s="195"/>
      <c r="AJ24" s="195"/>
      <c r="AK24" s="195"/>
      <c r="AL24" s="195"/>
      <c r="AM24" s="196"/>
      <c r="AN24" s="15"/>
      <c r="AO24" s="197" t="s">
        <v>52</v>
      </c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9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ht="15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178" t="s">
        <v>44</v>
      </c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80"/>
      <c r="AE27" s="68"/>
      <c r="AF27" s="200" t="s">
        <v>50</v>
      </c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2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143"/>
      <c r="AK28" s="143"/>
      <c r="AL28" s="143"/>
      <c r="AM28" s="143"/>
      <c r="AN28" s="143"/>
      <c r="AO28" s="144"/>
      <c r="AP28" s="145"/>
      <c r="AQ28" s="143"/>
      <c r="AR28" s="143"/>
      <c r="AS28" s="143"/>
      <c r="AT28" s="143"/>
      <c r="AU28" s="144"/>
      <c r="AV28" s="146"/>
      <c r="AW28" s="146"/>
      <c r="AX28" s="146"/>
      <c r="AY28" s="147"/>
      <c r="AZ28" s="148"/>
      <c r="BA28" s="148"/>
      <c r="BB28" s="148"/>
      <c r="BC28" s="148"/>
      <c r="BD28" s="149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x14ac:dyDescent="0.35">
      <c r="A29" s="1"/>
      <c r="B29" s="1"/>
      <c r="C29" s="8"/>
      <c r="D29" s="220" t="s">
        <v>10</v>
      </c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17"/>
      <c r="Y29" s="217"/>
      <c r="Z29" s="217"/>
      <c r="AA29" s="217"/>
      <c r="AB29" s="217"/>
      <c r="AC29" s="217"/>
      <c r="AD29" s="227"/>
      <c r="AE29" s="30"/>
      <c r="AF29" s="135" t="s">
        <v>49</v>
      </c>
      <c r="AG29" s="136"/>
      <c r="AH29" s="136"/>
      <c r="AI29" s="136"/>
      <c r="AJ29" s="155" t="s">
        <v>12</v>
      </c>
      <c r="AK29" s="155"/>
      <c r="AL29" s="155"/>
      <c r="AM29" s="155"/>
      <c r="AN29" s="155"/>
      <c r="AO29" s="155"/>
      <c r="AP29" s="155" t="s">
        <v>13</v>
      </c>
      <c r="AQ29" s="155" t="s">
        <v>13</v>
      </c>
      <c r="AR29" s="155"/>
      <c r="AS29" s="155"/>
      <c r="AT29" s="155"/>
      <c r="AU29" s="155"/>
      <c r="AV29" s="156" t="s">
        <v>14</v>
      </c>
      <c r="AW29" s="156"/>
      <c r="AX29" s="157"/>
      <c r="AY29" s="234" t="s">
        <v>20</v>
      </c>
      <c r="AZ29" s="235"/>
      <c r="BA29" s="235"/>
      <c r="BB29" s="235"/>
      <c r="BC29" s="235"/>
      <c r="BD29" s="23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150" t="s">
        <v>11</v>
      </c>
      <c r="E30" s="151"/>
      <c r="F30" s="151"/>
      <c r="G30" s="151"/>
      <c r="H30" s="151"/>
      <c r="I30" s="151"/>
      <c r="J30" s="151"/>
      <c r="K30" s="152"/>
      <c r="L30" s="63"/>
      <c r="M30" s="150" t="s">
        <v>40</v>
      </c>
      <c r="N30" s="151"/>
      <c r="O30" s="151"/>
      <c r="P30" s="151"/>
      <c r="Q30" s="151"/>
      <c r="R30" s="151"/>
      <c r="S30" s="151"/>
      <c r="T30" s="151"/>
      <c r="U30" s="151"/>
      <c r="V30" s="152"/>
      <c r="W30" s="38"/>
      <c r="X30" s="209" t="s">
        <v>41</v>
      </c>
      <c r="Y30" s="210"/>
      <c r="Z30" s="210"/>
      <c r="AA30" s="210"/>
      <c r="AB30" s="210"/>
      <c r="AC30" s="210"/>
      <c r="AD30" s="33"/>
      <c r="AE30" s="68"/>
      <c r="AF30" s="171" t="s">
        <v>43</v>
      </c>
      <c r="AG30" s="172"/>
      <c r="AH30" s="172"/>
      <c r="AI30" s="172"/>
      <c r="AJ30" s="168">
        <f>+AJ45</f>
        <v>0</v>
      </c>
      <c r="AK30" s="168"/>
      <c r="AL30" s="168"/>
      <c r="AM30" s="168"/>
      <c r="AN30" s="168"/>
      <c r="AO30" s="168"/>
      <c r="AP30" s="168">
        <f>+AP35+AP40+AP45</f>
        <v>0</v>
      </c>
      <c r="AQ30" s="168"/>
      <c r="AR30" s="168"/>
      <c r="AS30" s="168"/>
      <c r="AT30" s="168"/>
      <c r="AU30" s="168"/>
      <c r="AV30" s="169"/>
      <c r="AW30" s="169"/>
      <c r="AX30" s="170"/>
      <c r="AY30" s="237">
        <f>IF(AY31=0,0,+AY31/X31)</f>
        <v>0</v>
      </c>
      <c r="AZ30" s="238"/>
      <c r="BA30" s="238"/>
      <c r="BB30" s="238"/>
      <c r="BC30" s="238"/>
      <c r="BD30" s="239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73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1">
        <f>+D32*M32</f>
        <v>0</v>
      </c>
      <c r="Y31" s="212"/>
      <c r="Z31" s="212"/>
      <c r="AA31" s="212"/>
      <c r="AB31" s="212"/>
      <c r="AC31" s="213"/>
      <c r="AD31" s="40"/>
      <c r="AE31" s="68"/>
      <c r="AF31" s="122" t="s">
        <v>15</v>
      </c>
      <c r="AG31" s="123"/>
      <c r="AH31" s="123"/>
      <c r="AI31" s="123"/>
      <c r="AJ31" s="219">
        <f>+AJ46</f>
        <v>0</v>
      </c>
      <c r="AK31" s="219"/>
      <c r="AL31" s="219"/>
      <c r="AM31" s="219"/>
      <c r="AN31" s="219"/>
      <c r="AO31" s="219"/>
      <c r="AP31" s="219">
        <f>+AP36+AP41+AP46</f>
        <v>0</v>
      </c>
      <c r="AQ31" s="219"/>
      <c r="AR31" s="219"/>
      <c r="AS31" s="219"/>
      <c r="AT31" s="219"/>
      <c r="AU31" s="219"/>
      <c r="AV31" s="137"/>
      <c r="AW31" s="137"/>
      <c r="AX31" s="138"/>
      <c r="AY31" s="231">
        <f>+X31*X37</f>
        <v>0</v>
      </c>
      <c r="AZ31" s="232"/>
      <c r="BA31" s="232"/>
      <c r="BB31" s="232"/>
      <c r="BC31" s="232"/>
      <c r="BD31" s="233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06">
        <v>0</v>
      </c>
      <c r="E32" s="207"/>
      <c r="F32" s="207"/>
      <c r="G32" s="207"/>
      <c r="H32" s="207"/>
      <c r="I32" s="207"/>
      <c r="J32" s="207"/>
      <c r="K32" s="208"/>
      <c r="L32" s="40"/>
      <c r="M32" s="125">
        <f>+M31/100</f>
        <v>1</v>
      </c>
      <c r="N32" s="173"/>
      <c r="O32" s="173"/>
      <c r="P32" s="173"/>
      <c r="Q32" s="173"/>
      <c r="R32" s="173"/>
      <c r="S32" s="173"/>
      <c r="T32" s="173"/>
      <c r="U32" s="173"/>
      <c r="V32" s="174"/>
      <c r="W32" s="38"/>
      <c r="X32" s="214" t="s">
        <v>42</v>
      </c>
      <c r="Y32" s="215"/>
      <c r="Z32" s="215"/>
      <c r="AA32" s="215"/>
      <c r="AB32" s="215"/>
      <c r="AC32" s="215"/>
      <c r="AD32" s="33"/>
      <c r="AE32" s="68"/>
      <c r="AF32" s="139" t="s">
        <v>16</v>
      </c>
      <c r="AG32" s="140"/>
      <c r="AH32" s="140"/>
      <c r="AI32" s="140"/>
      <c r="AJ32" s="134">
        <f>+AJ31*12</f>
        <v>0</v>
      </c>
      <c r="AK32" s="134"/>
      <c r="AL32" s="134"/>
      <c r="AM32" s="134"/>
      <c r="AN32" s="134"/>
      <c r="AO32" s="134"/>
      <c r="AP32" s="134">
        <f>+AP31*12</f>
        <v>0</v>
      </c>
      <c r="AQ32" s="134"/>
      <c r="AR32" s="134"/>
      <c r="AS32" s="134"/>
      <c r="AT32" s="134"/>
      <c r="AU32" s="134"/>
      <c r="AV32" s="141">
        <f>IF(AJ31=0,0,AP31/AJ31)</f>
        <v>0</v>
      </c>
      <c r="AW32" s="141"/>
      <c r="AX32" s="142"/>
      <c r="AY32" s="228">
        <f>+AY31*12</f>
        <v>0</v>
      </c>
      <c r="AZ32" s="229"/>
      <c r="BA32" s="229"/>
      <c r="BB32" s="229"/>
      <c r="BC32" s="229"/>
      <c r="BD32" s="230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1">
        <f>+X31*12</f>
        <v>0</v>
      </c>
      <c r="Y33" s="212"/>
      <c r="Z33" s="212"/>
      <c r="AA33" s="212"/>
      <c r="AB33" s="212"/>
      <c r="AC33" s="213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16" t="s">
        <v>17</v>
      </c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8"/>
      <c r="AE34" s="10"/>
      <c r="AF34" s="135" t="s">
        <v>45</v>
      </c>
      <c r="AG34" s="136"/>
      <c r="AH34" s="136"/>
      <c r="AI34" s="136"/>
      <c r="AJ34" s="277" t="s">
        <v>12</v>
      </c>
      <c r="AK34" s="277"/>
      <c r="AL34" s="277"/>
      <c r="AM34" s="277"/>
      <c r="AN34" s="277"/>
      <c r="AO34" s="277"/>
      <c r="AP34" s="155" t="s">
        <v>13</v>
      </c>
      <c r="AQ34" s="155" t="s">
        <v>13</v>
      </c>
      <c r="AR34" s="155"/>
      <c r="AS34" s="155"/>
      <c r="AT34" s="155"/>
      <c r="AU34" s="155"/>
      <c r="AV34" s="156" t="s">
        <v>14</v>
      </c>
      <c r="AW34" s="156"/>
      <c r="AX34" s="157"/>
      <c r="AY34" s="164"/>
      <c r="AZ34" s="165"/>
      <c r="BA34" s="165"/>
      <c r="BB34" s="165"/>
      <c r="BC34" s="165"/>
      <c r="BD34" s="166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150" t="s">
        <v>18</v>
      </c>
      <c r="E35" s="151"/>
      <c r="F35" s="151"/>
      <c r="G35" s="151"/>
      <c r="H35" s="151"/>
      <c r="I35" s="151"/>
      <c r="J35" s="151"/>
      <c r="K35" s="151"/>
      <c r="L35" s="152"/>
      <c r="M35" s="34"/>
      <c r="N35" s="150" t="s">
        <v>19</v>
      </c>
      <c r="O35" s="151"/>
      <c r="P35" s="151"/>
      <c r="Q35" s="151"/>
      <c r="R35" s="151"/>
      <c r="S35" s="151"/>
      <c r="T35" s="151"/>
      <c r="U35" s="151"/>
      <c r="V35" s="152"/>
      <c r="W35" s="106"/>
      <c r="X35" s="62" t="s">
        <v>20</v>
      </c>
      <c r="Y35" s="63"/>
      <c r="Z35" s="63"/>
      <c r="AA35" s="63"/>
      <c r="AB35" s="63"/>
      <c r="AC35" s="63"/>
      <c r="AD35" s="33"/>
      <c r="AE35" s="67"/>
      <c r="AF35" s="171" t="s">
        <v>43</v>
      </c>
      <c r="AG35" s="172"/>
      <c r="AH35" s="172"/>
      <c r="AI35" s="172"/>
      <c r="AJ35" s="279">
        <f>IF(AJ36=0,0,+AJ36/X31)</f>
        <v>0</v>
      </c>
      <c r="AK35" s="279"/>
      <c r="AL35" s="279"/>
      <c r="AM35" s="279"/>
      <c r="AN35" s="279"/>
      <c r="AO35" s="279"/>
      <c r="AP35" s="168">
        <f>IF(AP36=0,0,+AP36/X31)</f>
        <v>0</v>
      </c>
      <c r="AQ35" s="168"/>
      <c r="AR35" s="168"/>
      <c r="AS35" s="168"/>
      <c r="AT35" s="168"/>
      <c r="AU35" s="168"/>
      <c r="AV35" s="169"/>
      <c r="AW35" s="169"/>
      <c r="AX35" s="170"/>
      <c r="AY35" s="164"/>
      <c r="AZ35" s="165"/>
      <c r="BA35" s="165"/>
      <c r="BB35" s="165"/>
      <c r="BC35" s="165"/>
      <c r="BD35" s="166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110"/>
      <c r="X36" s="36"/>
      <c r="Y36" s="36"/>
      <c r="Z36" s="36"/>
      <c r="AA36" s="36"/>
      <c r="AB36" s="36"/>
      <c r="AC36" s="68"/>
      <c r="AD36" s="33"/>
      <c r="AE36" s="67"/>
      <c r="AF36" s="122" t="s">
        <v>15</v>
      </c>
      <c r="AG36" s="123"/>
      <c r="AH36" s="123"/>
      <c r="AI36" s="123"/>
      <c r="AJ36" s="278">
        <f>+(D32*M32)*(+D37*(1+N37))</f>
        <v>0</v>
      </c>
      <c r="AK36" s="278"/>
      <c r="AL36" s="278"/>
      <c r="AM36" s="278"/>
      <c r="AN36" s="278"/>
      <c r="AO36" s="278"/>
      <c r="AP36" s="219">
        <f>+AJ36-((+D32*M32)*D37)-((+D32*M32)*K52)</f>
        <v>0</v>
      </c>
      <c r="AQ36" s="219"/>
      <c r="AR36" s="219"/>
      <c r="AS36" s="219"/>
      <c r="AT36" s="219"/>
      <c r="AU36" s="219"/>
      <c r="AV36" s="137"/>
      <c r="AW36" s="137"/>
      <c r="AX36" s="138"/>
      <c r="AY36" s="164"/>
      <c r="AZ36" s="165"/>
      <c r="BA36" s="165"/>
      <c r="BB36" s="165"/>
      <c r="BC36" s="165"/>
      <c r="BD36" s="166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4">
      <c r="A37" s="31"/>
      <c r="B37" s="31"/>
      <c r="C37" s="64"/>
      <c r="D37" s="158">
        <v>0</v>
      </c>
      <c r="E37" s="159"/>
      <c r="F37" s="159"/>
      <c r="G37" s="159"/>
      <c r="H37" s="159"/>
      <c r="I37" s="159"/>
      <c r="J37" s="159"/>
      <c r="K37" s="159"/>
      <c r="L37" s="160"/>
      <c r="M37" s="34"/>
      <c r="N37" s="161">
        <f>+O36/100</f>
        <v>0</v>
      </c>
      <c r="O37" s="162"/>
      <c r="P37" s="162"/>
      <c r="Q37" s="163"/>
      <c r="R37" s="70"/>
      <c r="S37" s="175">
        <f>+D37*N37</f>
        <v>0</v>
      </c>
      <c r="T37" s="176"/>
      <c r="U37" s="176"/>
      <c r="V37" s="177"/>
      <c r="W37" s="111"/>
      <c r="X37" s="223">
        <v>241.5</v>
      </c>
      <c r="Y37" s="224"/>
      <c r="Z37" s="224"/>
      <c r="AA37" s="224"/>
      <c r="AB37" s="224"/>
      <c r="AC37" s="225"/>
      <c r="AD37" s="40"/>
      <c r="AE37" s="67"/>
      <c r="AF37" s="139" t="s">
        <v>16</v>
      </c>
      <c r="AG37" s="140"/>
      <c r="AH37" s="140"/>
      <c r="AI37" s="140"/>
      <c r="AJ37" s="280">
        <f>+AJ36*12</f>
        <v>0</v>
      </c>
      <c r="AK37" s="280"/>
      <c r="AL37" s="280"/>
      <c r="AM37" s="280"/>
      <c r="AN37" s="280"/>
      <c r="AO37" s="280"/>
      <c r="AP37" s="134">
        <f>+AP36*12</f>
        <v>0</v>
      </c>
      <c r="AQ37" s="134"/>
      <c r="AR37" s="134"/>
      <c r="AS37" s="134"/>
      <c r="AT37" s="134"/>
      <c r="AU37" s="134"/>
      <c r="AV37" s="141">
        <f>IF(AJ36=0,0,AP36/AJ36)</f>
        <v>0</v>
      </c>
      <c r="AW37" s="141"/>
      <c r="AX37" s="142"/>
      <c r="AY37" s="164"/>
      <c r="AZ37" s="165"/>
      <c r="BA37" s="165"/>
      <c r="BB37" s="165"/>
      <c r="BC37" s="165"/>
      <c r="BD37" s="166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3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39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112"/>
      <c r="AK38" s="112"/>
      <c r="AL38" s="112"/>
      <c r="AM38" s="112"/>
      <c r="AN38" s="112"/>
      <c r="AO38" s="112"/>
      <c r="AP38" s="33"/>
      <c r="AQ38" s="33"/>
      <c r="AR38" s="33"/>
      <c r="AS38" s="33"/>
      <c r="AT38" s="33"/>
      <c r="AU38" s="33"/>
      <c r="AV38" s="33"/>
      <c r="AW38" s="33"/>
      <c r="AX38" s="33"/>
      <c r="AY38" s="164"/>
      <c r="AZ38" s="165"/>
      <c r="BA38" s="165"/>
      <c r="BB38" s="165"/>
      <c r="BC38" s="165"/>
      <c r="BD38" s="166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35">
      <c r="A39" s="31"/>
      <c r="B39" s="31"/>
      <c r="C39" s="32"/>
      <c r="D39" s="220" t="s">
        <v>21</v>
      </c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2"/>
      <c r="AE39" s="33"/>
      <c r="AF39" s="135" t="s">
        <v>46</v>
      </c>
      <c r="AG39" s="136"/>
      <c r="AH39" s="136"/>
      <c r="AI39" s="136"/>
      <c r="AJ39" s="277" t="s">
        <v>12</v>
      </c>
      <c r="AK39" s="277"/>
      <c r="AL39" s="277"/>
      <c r="AM39" s="277"/>
      <c r="AN39" s="277"/>
      <c r="AO39" s="277"/>
      <c r="AP39" s="155" t="s">
        <v>13</v>
      </c>
      <c r="AQ39" s="155" t="s">
        <v>13</v>
      </c>
      <c r="AR39" s="155"/>
      <c r="AS39" s="155"/>
      <c r="AT39" s="155"/>
      <c r="AU39" s="155"/>
      <c r="AV39" s="156" t="s">
        <v>14</v>
      </c>
      <c r="AW39" s="156"/>
      <c r="AX39" s="157"/>
      <c r="AY39" s="164"/>
      <c r="AZ39" s="165"/>
      <c r="BA39" s="165"/>
      <c r="BB39" s="165"/>
      <c r="BC39" s="165"/>
      <c r="BD39" s="166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35">
      <c r="A40" s="31"/>
      <c r="B40" s="31"/>
      <c r="C40" s="32"/>
      <c r="D40" s="150" t="s">
        <v>53</v>
      </c>
      <c r="E40" s="151"/>
      <c r="F40" s="151"/>
      <c r="G40" s="151"/>
      <c r="H40" s="34"/>
      <c r="I40" s="150" t="s">
        <v>54</v>
      </c>
      <c r="J40" s="151"/>
      <c r="K40" s="151"/>
      <c r="L40" s="151"/>
      <c r="M40" s="151"/>
      <c r="N40" s="151"/>
      <c r="O40" s="152"/>
      <c r="P40" s="33"/>
      <c r="Q40" s="153" t="s">
        <v>55</v>
      </c>
      <c r="R40" s="153"/>
      <c r="S40" s="153"/>
      <c r="T40" s="153"/>
      <c r="U40" s="153"/>
      <c r="V40" s="41"/>
      <c r="W40" s="153" t="s">
        <v>23</v>
      </c>
      <c r="X40" s="153"/>
      <c r="Y40" s="153"/>
      <c r="Z40" s="153"/>
      <c r="AA40" s="153"/>
      <c r="AB40" s="153"/>
      <c r="AC40" s="153"/>
      <c r="AD40" s="41"/>
      <c r="AE40" s="67"/>
      <c r="AF40" s="171" t="s">
        <v>43</v>
      </c>
      <c r="AG40" s="172"/>
      <c r="AH40" s="172"/>
      <c r="AI40" s="172"/>
      <c r="AJ40" s="279">
        <f>IF(AJ41=0,0,+AJ41/X31)</f>
        <v>0</v>
      </c>
      <c r="AK40" s="279"/>
      <c r="AL40" s="279"/>
      <c r="AM40" s="279"/>
      <c r="AN40" s="279"/>
      <c r="AO40" s="279"/>
      <c r="AP40" s="168">
        <f>IF(AP41=0,0,+AP41/X31)</f>
        <v>0</v>
      </c>
      <c r="AQ40" s="168"/>
      <c r="AR40" s="168"/>
      <c r="AS40" s="168"/>
      <c r="AT40" s="168"/>
      <c r="AU40" s="168"/>
      <c r="AV40" s="169"/>
      <c r="AW40" s="169"/>
      <c r="AX40" s="170"/>
      <c r="AY40" s="164"/>
      <c r="AZ40" s="165"/>
      <c r="BA40" s="165"/>
      <c r="BB40" s="165"/>
      <c r="BC40" s="165"/>
      <c r="BD40" s="166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4">
      <c r="A41" s="31"/>
      <c r="B41" s="31"/>
      <c r="C41" s="32"/>
      <c r="D41" s="36"/>
      <c r="E41" s="36"/>
      <c r="F41" s="36"/>
      <c r="G41" s="36"/>
      <c r="H41" s="33"/>
      <c r="I41" s="77"/>
      <c r="J41" s="77"/>
      <c r="K41" s="77"/>
      <c r="L41" s="77"/>
      <c r="M41" s="77"/>
      <c r="N41" s="77"/>
      <c r="O41" s="107"/>
      <c r="P41" s="107"/>
      <c r="Q41" s="107"/>
      <c r="R41" s="107"/>
      <c r="S41" s="107"/>
      <c r="T41" s="107"/>
      <c r="U41" s="281"/>
      <c r="V41" s="282"/>
      <c r="W41" s="282"/>
      <c r="X41" s="282"/>
      <c r="Y41" s="282"/>
      <c r="Z41" s="282"/>
      <c r="AA41" s="282"/>
      <c r="AB41" s="282"/>
      <c r="AC41" s="282"/>
      <c r="AD41" s="283"/>
      <c r="AE41" s="39"/>
      <c r="AF41" s="122" t="s">
        <v>15</v>
      </c>
      <c r="AG41" s="123"/>
      <c r="AH41" s="123"/>
      <c r="AI41" s="123"/>
      <c r="AJ41" s="278">
        <f>+W42*(+D32*M32)</f>
        <v>0</v>
      </c>
      <c r="AK41" s="278"/>
      <c r="AL41" s="278"/>
      <c r="AM41" s="278"/>
      <c r="AN41" s="278"/>
      <c r="AO41" s="278"/>
      <c r="AP41" s="219">
        <f>+AJ41-(+((+I42*Q42)-(D42*Q42))*(+D32*M32))</f>
        <v>0</v>
      </c>
      <c r="AQ41" s="219"/>
      <c r="AR41" s="219"/>
      <c r="AS41" s="219"/>
      <c r="AT41" s="219"/>
      <c r="AU41" s="219"/>
      <c r="AV41" s="137"/>
      <c r="AW41" s="137"/>
      <c r="AX41" s="138"/>
      <c r="AY41" s="164"/>
      <c r="AZ41" s="165"/>
      <c r="BA41" s="165"/>
      <c r="BB41" s="165"/>
      <c r="BC41" s="165"/>
      <c r="BD41" s="166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4">
      <c r="A42" s="31"/>
      <c r="B42" s="31"/>
      <c r="C42" s="64"/>
      <c r="D42" s="158">
        <v>0</v>
      </c>
      <c r="E42" s="159"/>
      <c r="F42" s="159"/>
      <c r="G42" s="160"/>
      <c r="H42" s="67"/>
      <c r="I42" s="158">
        <v>0</v>
      </c>
      <c r="J42" s="159"/>
      <c r="K42" s="159"/>
      <c r="L42" s="159"/>
      <c r="M42" s="159"/>
      <c r="N42" s="159"/>
      <c r="O42" s="160"/>
      <c r="P42" s="108"/>
      <c r="Q42" s="284">
        <v>0</v>
      </c>
      <c r="R42" s="285"/>
      <c r="S42" s="285"/>
      <c r="T42" s="285"/>
      <c r="U42" s="286"/>
      <c r="V42" s="34"/>
      <c r="W42" s="287">
        <f>+I42*Q42</f>
        <v>0</v>
      </c>
      <c r="X42" s="288"/>
      <c r="Y42" s="288"/>
      <c r="Z42" s="288"/>
      <c r="AA42" s="288"/>
      <c r="AB42" s="288"/>
      <c r="AC42" s="289"/>
      <c r="AD42" s="41"/>
      <c r="AE42" s="39"/>
      <c r="AF42" s="139" t="s">
        <v>16</v>
      </c>
      <c r="AG42" s="140"/>
      <c r="AH42" s="140"/>
      <c r="AI42" s="140"/>
      <c r="AJ42" s="280">
        <f>+AJ41*12</f>
        <v>0</v>
      </c>
      <c r="AK42" s="280"/>
      <c r="AL42" s="280"/>
      <c r="AM42" s="280"/>
      <c r="AN42" s="280"/>
      <c r="AO42" s="280"/>
      <c r="AP42" s="134">
        <f>+AP41*12</f>
        <v>0</v>
      </c>
      <c r="AQ42" s="134"/>
      <c r="AR42" s="134"/>
      <c r="AS42" s="134"/>
      <c r="AT42" s="134"/>
      <c r="AU42" s="134"/>
      <c r="AV42" s="141">
        <f>IF(AJ41=0,0,AP41/AJ41)</f>
        <v>0</v>
      </c>
      <c r="AW42" s="141"/>
      <c r="AX42" s="142"/>
      <c r="AY42" s="164"/>
      <c r="AZ42" s="165"/>
      <c r="BA42" s="165"/>
      <c r="BB42" s="165"/>
      <c r="BC42" s="165"/>
      <c r="BD42" s="166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35">
      <c r="A43" s="31"/>
      <c r="B43" s="31"/>
      <c r="C43" s="32"/>
      <c r="D43" s="38"/>
      <c r="E43" s="38"/>
      <c r="F43" s="38"/>
      <c r="G43" s="38"/>
      <c r="H43" s="33"/>
      <c r="I43" s="38"/>
      <c r="J43" s="38"/>
      <c r="K43" s="38"/>
      <c r="L43" s="38"/>
      <c r="M43" s="38"/>
      <c r="N43" s="38"/>
      <c r="O43" s="38"/>
      <c r="P43" s="33"/>
      <c r="Q43" s="38"/>
      <c r="R43" s="38"/>
      <c r="S43" s="38"/>
      <c r="T43" s="38"/>
      <c r="U43" s="109"/>
      <c r="V43" s="42"/>
      <c r="W43" s="109"/>
      <c r="X43" s="109"/>
      <c r="Y43" s="66"/>
      <c r="Z43" s="109"/>
      <c r="AA43" s="109"/>
      <c r="AB43" s="109"/>
      <c r="AC43" s="109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64"/>
      <c r="AZ43" s="165"/>
      <c r="BA43" s="165"/>
      <c r="BB43" s="165"/>
      <c r="BC43" s="165"/>
      <c r="BD43" s="166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5" x14ac:dyDescent="0.35">
      <c r="A44" s="31"/>
      <c r="B44" s="31"/>
      <c r="C44" s="32"/>
      <c r="D44" s="220" t="s">
        <v>24</v>
      </c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2"/>
      <c r="AE44" s="33"/>
      <c r="AF44" s="135" t="s">
        <v>47</v>
      </c>
      <c r="AG44" s="136"/>
      <c r="AH44" s="136"/>
      <c r="AI44" s="136"/>
      <c r="AJ44" s="155" t="s">
        <v>12</v>
      </c>
      <c r="AK44" s="155"/>
      <c r="AL44" s="155"/>
      <c r="AM44" s="155"/>
      <c r="AN44" s="155"/>
      <c r="AO44" s="155"/>
      <c r="AP44" s="155" t="s">
        <v>13</v>
      </c>
      <c r="AQ44" s="155" t="s">
        <v>13</v>
      </c>
      <c r="AR44" s="155"/>
      <c r="AS44" s="155"/>
      <c r="AT44" s="155"/>
      <c r="AU44" s="155"/>
      <c r="AV44" s="156" t="s">
        <v>14</v>
      </c>
      <c r="AW44" s="156"/>
      <c r="AX44" s="157"/>
      <c r="AY44" s="164"/>
      <c r="AZ44" s="165"/>
      <c r="BA44" s="165"/>
      <c r="BB44" s="165"/>
      <c r="BC44" s="165"/>
      <c r="BD44" s="166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35">
      <c r="A45" s="31"/>
      <c r="B45" s="31"/>
      <c r="C45" s="32"/>
      <c r="D45" s="150" t="s">
        <v>18</v>
      </c>
      <c r="E45" s="151"/>
      <c r="F45" s="151"/>
      <c r="G45" s="151"/>
      <c r="H45" s="151"/>
      <c r="I45" s="151"/>
      <c r="J45" s="151"/>
      <c r="K45" s="151"/>
      <c r="L45" s="151"/>
      <c r="M45" s="152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1" t="s">
        <v>43</v>
      </c>
      <c r="AG45" s="172"/>
      <c r="AH45" s="172"/>
      <c r="AI45" s="172"/>
      <c r="AJ45" s="168">
        <f>IF(AJ46=0,0,+AJ46/X31)</f>
        <v>0</v>
      </c>
      <c r="AK45" s="168"/>
      <c r="AL45" s="168"/>
      <c r="AM45" s="168"/>
      <c r="AN45" s="168"/>
      <c r="AO45" s="168"/>
      <c r="AP45" s="168">
        <f>IF(AP46=0,0,+AP46/X31)</f>
        <v>0</v>
      </c>
      <c r="AQ45" s="168"/>
      <c r="AR45" s="168"/>
      <c r="AS45" s="168"/>
      <c r="AT45" s="168"/>
      <c r="AU45" s="168"/>
      <c r="AV45" s="169"/>
      <c r="AW45" s="169"/>
      <c r="AX45" s="170"/>
      <c r="AY45" s="164"/>
      <c r="AZ45" s="165"/>
      <c r="BA45" s="165"/>
      <c r="BB45" s="165"/>
      <c r="BC45" s="165"/>
      <c r="BD45" s="166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4">
      <c r="A46" s="31"/>
      <c r="B46" s="31"/>
      <c r="C46" s="32"/>
      <c r="D46" s="33">
        <v>0</v>
      </c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22" t="s">
        <v>15</v>
      </c>
      <c r="AG46" s="123"/>
      <c r="AH46" s="123"/>
      <c r="AI46" s="123"/>
      <c r="AJ46" s="219">
        <f>+O47*X31</f>
        <v>0</v>
      </c>
      <c r="AK46" s="219"/>
      <c r="AL46" s="219"/>
      <c r="AM46" s="219"/>
      <c r="AN46" s="219"/>
      <c r="AO46" s="219"/>
      <c r="AP46" s="219">
        <f>+AJ46-(+D47*X31)-(+K55*X31)-(O47*X31)*K58-(((+O47-D47)*X31)*K61)</f>
        <v>0</v>
      </c>
      <c r="AQ46" s="219"/>
      <c r="AR46" s="219"/>
      <c r="AS46" s="219"/>
      <c r="AT46" s="219"/>
      <c r="AU46" s="219"/>
      <c r="AV46" s="137"/>
      <c r="AW46" s="137"/>
      <c r="AX46" s="138"/>
      <c r="AY46" s="164"/>
      <c r="AZ46" s="165"/>
      <c r="BA46" s="165"/>
      <c r="BB46" s="165"/>
      <c r="BC46" s="165"/>
      <c r="BD46" s="166"/>
      <c r="BE46" s="5"/>
      <c r="BF46" s="1"/>
      <c r="BG46" s="1"/>
      <c r="BH46" s="1"/>
      <c r="BI46" s="1"/>
      <c r="BJ46" s="1"/>
      <c r="BK46" s="226"/>
      <c r="BL46" s="204"/>
      <c r="BM46" s="205"/>
      <c r="BN46" s="203"/>
      <c r="BO46" s="204"/>
      <c r="BP46" s="20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4">
      <c r="A47" s="31"/>
      <c r="B47" s="31"/>
      <c r="C47" s="32"/>
      <c r="D47" s="117">
        <v>359</v>
      </c>
      <c r="E47" s="118"/>
      <c r="F47" s="118"/>
      <c r="G47" s="118"/>
      <c r="H47" s="118"/>
      <c r="I47" s="118"/>
      <c r="J47" s="118"/>
      <c r="K47" s="118"/>
      <c r="L47" s="118"/>
      <c r="M47" s="119"/>
      <c r="N47" s="39"/>
      <c r="O47" s="117">
        <v>395</v>
      </c>
      <c r="P47" s="118"/>
      <c r="Q47" s="118"/>
      <c r="R47" s="118"/>
      <c r="S47" s="118"/>
      <c r="T47" s="118"/>
      <c r="U47" s="118"/>
      <c r="V47" s="118"/>
      <c r="W47" s="118"/>
      <c r="X47" s="119"/>
      <c r="Y47" s="37"/>
      <c r="Z47" s="33"/>
      <c r="AA47" s="33"/>
      <c r="AB47" s="33"/>
      <c r="AC47" s="39"/>
      <c r="AD47" s="33"/>
      <c r="AE47" s="39"/>
      <c r="AF47" s="139" t="s">
        <v>16</v>
      </c>
      <c r="AG47" s="140"/>
      <c r="AH47" s="140"/>
      <c r="AI47" s="140"/>
      <c r="AJ47" s="134">
        <f>+AJ46*12</f>
        <v>0</v>
      </c>
      <c r="AK47" s="134"/>
      <c r="AL47" s="134"/>
      <c r="AM47" s="134"/>
      <c r="AN47" s="134"/>
      <c r="AO47" s="134"/>
      <c r="AP47" s="134">
        <f>+AP46*12</f>
        <v>0</v>
      </c>
      <c r="AQ47" s="134"/>
      <c r="AR47" s="134"/>
      <c r="AS47" s="134"/>
      <c r="AT47" s="134"/>
      <c r="AU47" s="134"/>
      <c r="AV47" s="141">
        <f>IF(AJ46=0,0,AP46/AJ46)</f>
        <v>0</v>
      </c>
      <c r="AW47" s="141"/>
      <c r="AX47" s="142"/>
      <c r="AY47" s="164"/>
      <c r="AZ47" s="165"/>
      <c r="BA47" s="165"/>
      <c r="BB47" s="165"/>
      <c r="BC47" s="165"/>
      <c r="BD47" s="166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3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64"/>
      <c r="AZ48" s="165"/>
      <c r="BA48" s="165"/>
      <c r="BB48" s="165"/>
      <c r="BC48" s="165"/>
      <c r="BD48" s="166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4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240" t="s">
        <v>48</v>
      </c>
      <c r="AG49" s="241"/>
      <c r="AH49" s="241"/>
      <c r="AI49" s="241"/>
      <c r="AJ49" s="241"/>
      <c r="AK49" s="241"/>
      <c r="AL49" s="242"/>
      <c r="AM49" s="290" t="s">
        <v>43</v>
      </c>
      <c r="AN49" s="252"/>
      <c r="AO49" s="252"/>
      <c r="AP49" s="252"/>
      <c r="AQ49" s="252" t="s">
        <v>15</v>
      </c>
      <c r="AR49" s="252"/>
      <c r="AS49" s="252"/>
      <c r="AT49" s="252"/>
      <c r="AU49" s="252" t="s">
        <v>16</v>
      </c>
      <c r="AV49" s="252"/>
      <c r="AW49" s="252"/>
      <c r="AX49" s="253"/>
      <c r="AY49" s="165"/>
      <c r="AZ49" s="165"/>
      <c r="BA49" s="165"/>
      <c r="BB49" s="165"/>
      <c r="BC49" s="165"/>
      <c r="BD49" s="166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4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243"/>
      <c r="AG50" s="244"/>
      <c r="AH50" s="244"/>
      <c r="AI50" s="244"/>
      <c r="AJ50" s="244"/>
      <c r="AK50" s="244"/>
      <c r="AL50" s="245"/>
      <c r="AM50" s="255">
        <f>IF(AQ50=0,0,+AQ50/X31)</f>
        <v>0</v>
      </c>
      <c r="AN50" s="254"/>
      <c r="AO50" s="254"/>
      <c r="AP50" s="254"/>
      <c r="AQ50" s="254">
        <f>(+K55*X31)+(O47*X31)*K58+(((+O47-D47)*X31)*K61)+(K52*X31)</f>
        <v>0</v>
      </c>
      <c r="AR50" s="254"/>
      <c r="AS50" s="254"/>
      <c r="AT50" s="254"/>
      <c r="AU50" s="248">
        <f>+AQ50*12</f>
        <v>0</v>
      </c>
      <c r="AV50" s="248"/>
      <c r="AW50" s="248"/>
      <c r="AX50" s="249"/>
      <c r="AY50" s="165"/>
      <c r="AZ50" s="165"/>
      <c r="BA50" s="165"/>
      <c r="BB50" s="165"/>
      <c r="BC50" s="165"/>
      <c r="BD50" s="166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5" x14ac:dyDescent="0.3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5" x14ac:dyDescent="0.3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117">
        <v>0</v>
      </c>
      <c r="L52" s="120"/>
      <c r="M52" s="120"/>
      <c r="N52" s="120"/>
      <c r="O52" s="120"/>
      <c r="P52" s="120"/>
      <c r="Q52" s="120"/>
      <c r="R52" s="120"/>
      <c r="S52" s="120"/>
      <c r="T52" s="121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53" t="s">
        <v>12</v>
      </c>
      <c r="AZ52" s="153"/>
      <c r="BA52" s="153"/>
      <c r="BB52" s="153" t="s">
        <v>35</v>
      </c>
      <c r="BC52" s="153"/>
      <c r="BD52" s="153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5" x14ac:dyDescent="0.3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246">
        <v>0.1</v>
      </c>
      <c r="AP53" s="246"/>
      <c r="AQ53" s="33" t="s">
        <v>36</v>
      </c>
      <c r="AR53" s="131">
        <f>IF(M32&lt;=0.9,+M32+AO53,0)</f>
        <v>0</v>
      </c>
      <c r="AS53" s="132"/>
      <c r="AT53" s="2" t="s">
        <v>37</v>
      </c>
      <c r="AU53" s="33"/>
      <c r="AV53" s="33"/>
      <c r="AW53" s="33"/>
      <c r="AX53" s="33"/>
      <c r="AY53" s="247">
        <f>IF(M32&gt;=0.91,0,IF(M32=0,0,+(+AJ$32/X$33)*((D$32*12)*AO53)))</f>
        <v>0</v>
      </c>
      <c r="AZ53" s="247"/>
      <c r="BA53" s="247"/>
      <c r="BB53" s="247">
        <f>IF(M32&gt;=0.91,0,IF(M32=0,0,+(+AP$32/X$33)*(D$32*12)*AO53))</f>
        <v>0</v>
      </c>
      <c r="BC53" s="247"/>
      <c r="BD53" s="247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3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246">
        <v>0.2</v>
      </c>
      <c r="AP54" s="246"/>
      <c r="AQ54" s="33" t="s">
        <v>36</v>
      </c>
      <c r="AR54" s="131">
        <f>IF(M32&lt;=0.8,+M32+AO54,0)</f>
        <v>0</v>
      </c>
      <c r="AS54" s="132"/>
      <c r="AT54" s="2" t="s">
        <v>37</v>
      </c>
      <c r="AU54" s="33"/>
      <c r="AV54" s="33"/>
      <c r="AW54" s="33"/>
      <c r="AX54" s="33"/>
      <c r="AY54" s="247">
        <f>IF(M32&gt;=0.81,0,IF(M32=0,0,+(+AJ$32/X$33)*((D$32*12)*AO54)))</f>
        <v>0</v>
      </c>
      <c r="AZ54" s="247"/>
      <c r="BA54" s="247"/>
      <c r="BB54" s="247">
        <f>IF(M32&gt;=0.81,0,IF(M32=0,0,+(+AP$32/X$33)*(D$32*12)*AO54))</f>
        <v>0</v>
      </c>
      <c r="BC54" s="247"/>
      <c r="BD54" s="247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5" x14ac:dyDescent="0.3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117">
        <v>0</v>
      </c>
      <c r="L55" s="120"/>
      <c r="M55" s="120"/>
      <c r="N55" s="120"/>
      <c r="O55" s="120"/>
      <c r="P55" s="120"/>
      <c r="Q55" s="120"/>
      <c r="R55" s="120"/>
      <c r="S55" s="120"/>
      <c r="T55" s="121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3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3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3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5">
        <f>+K57/100</f>
        <v>0</v>
      </c>
      <c r="L58" s="126"/>
      <c r="M58" s="126"/>
      <c r="N58" s="126"/>
      <c r="O58" s="126"/>
      <c r="P58" s="126"/>
      <c r="Q58" s="126"/>
      <c r="R58" s="126"/>
      <c r="S58" s="126"/>
      <c r="T58" s="127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3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3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3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5">
        <f>+K60/100</f>
        <v>0</v>
      </c>
      <c r="L61" s="126"/>
      <c r="M61" s="126"/>
      <c r="N61" s="126"/>
      <c r="O61" s="126"/>
      <c r="P61" s="126"/>
      <c r="Q61" s="126"/>
      <c r="R61" s="126"/>
      <c r="S61" s="126"/>
      <c r="T61" s="127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3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5" x14ac:dyDescent="0.35">
      <c r="A63" s="31"/>
      <c r="B63" s="31"/>
      <c r="C63" s="32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5" x14ac:dyDescent="0.35">
      <c r="A64" s="31"/>
      <c r="B64" s="31"/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5" x14ac:dyDescent="0.35">
      <c r="A65" s="31"/>
      <c r="B65" s="31"/>
      <c r="C65" s="32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5" x14ac:dyDescent="0.35">
      <c r="A66" s="1"/>
      <c r="B66" s="1"/>
      <c r="C66" s="105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5" x14ac:dyDescent="0.35">
      <c r="A67" s="1"/>
      <c r="B67" s="1"/>
      <c r="C67" s="60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J67" s="83" t="e">
        <f>+((AJ32/X33)*(+D32*12))-AJ32</f>
        <v>#DIV/0!</v>
      </c>
      <c r="AK67" s="84">
        <f>+AJ32</f>
        <v>0</v>
      </c>
      <c r="AL67" s="81"/>
      <c r="AM67" s="81"/>
      <c r="AN67" s="81"/>
      <c r="AO67" s="85"/>
      <c r="AP67" s="86">
        <f>+AP68/AT68</f>
        <v>0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5" x14ac:dyDescent="0.35">
      <c r="A68" s="1"/>
      <c r="B68" s="1"/>
      <c r="C68" s="60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0</v>
      </c>
      <c r="AQ68" s="81"/>
      <c r="AR68" s="81"/>
      <c r="AS68" s="81"/>
      <c r="AT68" s="90">
        <f>+X37</f>
        <v>241.5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35">
      <c r="A69" s="1"/>
      <c r="B69" s="1"/>
      <c r="C69" s="60"/>
      <c r="D69" s="47"/>
      <c r="E69" s="47"/>
      <c r="F69" s="47"/>
      <c r="G69" s="47"/>
      <c r="H69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G69" s="47"/>
      <c r="AH69" s="47"/>
      <c r="AI69" s="47"/>
      <c r="AJ69" s="83" t="e">
        <f>+((AP32/X33)*(+D32*12))-AP32</f>
        <v>#DIV/0!</v>
      </c>
      <c r="AK69" s="84">
        <f>+AP32</f>
        <v>0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35">
      <c r="A70" s="1"/>
      <c r="B70" s="1"/>
      <c r="C70" s="60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35">
      <c r="A71" s="1"/>
      <c r="B71" s="1"/>
      <c r="C71" s="60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35">
      <c r="A72" s="1"/>
      <c r="B72" s="1"/>
      <c r="C72" s="60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35">
      <c r="A73" s="1"/>
      <c r="B73" s="1"/>
      <c r="C73" s="60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35">
      <c r="A74" s="1"/>
      <c r="B74" s="1"/>
      <c r="C74" s="60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3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3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" thickBot="1" x14ac:dyDescent="0.4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" thickBot="1" x14ac:dyDescent="0.4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3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password="C62A" sheet="1" objects="1" scenarios="1" selectLockedCells="1"/>
  <mergeCells count="156">
    <mergeCell ref="K61:T61"/>
    <mergeCell ref="AO54:AP54"/>
    <mergeCell ref="AR54:AS54"/>
    <mergeCell ref="AY54:BA54"/>
    <mergeCell ref="BB54:BD54"/>
    <mergeCell ref="K55:T55"/>
    <mergeCell ref="K58:T58"/>
    <mergeCell ref="K52:T52"/>
    <mergeCell ref="AY52:BA52"/>
    <mergeCell ref="BB52:BD52"/>
    <mergeCell ref="AO53:AP53"/>
    <mergeCell ref="AR53:AS53"/>
    <mergeCell ref="AY53:BA53"/>
    <mergeCell ref="BB53:BD53"/>
    <mergeCell ref="AY48:BD48"/>
    <mergeCell ref="AF49:AL50"/>
    <mergeCell ref="AM49:AP49"/>
    <mergeCell ref="AQ49:AT49"/>
    <mergeCell ref="AU49:AX49"/>
    <mergeCell ref="AY49:BD49"/>
    <mergeCell ref="AM50:AP50"/>
    <mergeCell ref="AQ50:AT50"/>
    <mergeCell ref="AU50:AX50"/>
    <mergeCell ref="AY50:BD50"/>
    <mergeCell ref="I42:O42"/>
    <mergeCell ref="Q42:U42"/>
    <mergeCell ref="W42:AC42"/>
    <mergeCell ref="AF42:AI42"/>
    <mergeCell ref="AJ42:AO42"/>
    <mergeCell ref="BN46:BP46"/>
    <mergeCell ref="D47:M47"/>
    <mergeCell ref="O47:X47"/>
    <mergeCell ref="AF47:AI47"/>
    <mergeCell ref="AJ47:AO47"/>
    <mergeCell ref="AP47:AU47"/>
    <mergeCell ref="AV47:AX47"/>
    <mergeCell ref="AY47:BD47"/>
    <mergeCell ref="AF46:AI46"/>
    <mergeCell ref="AJ46:AO46"/>
    <mergeCell ref="AP46:AU46"/>
    <mergeCell ref="AV46:AX46"/>
    <mergeCell ref="AY46:BD46"/>
    <mergeCell ref="BK46:BM46"/>
    <mergeCell ref="AY40:BD40"/>
    <mergeCell ref="U41:AD41"/>
    <mergeCell ref="AF41:AI41"/>
    <mergeCell ref="AJ41:AO41"/>
    <mergeCell ref="AP41:AU41"/>
    <mergeCell ref="AV41:AX41"/>
    <mergeCell ref="AY41:BD41"/>
    <mergeCell ref="D45:M45"/>
    <mergeCell ref="AF45:AI45"/>
    <mergeCell ref="AJ45:AO45"/>
    <mergeCell ref="AP45:AU45"/>
    <mergeCell ref="AV45:AX45"/>
    <mergeCell ref="AY45:BD45"/>
    <mergeCell ref="AP42:AU42"/>
    <mergeCell ref="AV42:AX42"/>
    <mergeCell ref="AY42:BD42"/>
    <mergeCell ref="AY43:BD43"/>
    <mergeCell ref="D44:AD44"/>
    <mergeCell ref="AF44:AI44"/>
    <mergeCell ref="AJ44:AO44"/>
    <mergeCell ref="AP44:AU44"/>
    <mergeCell ref="AV44:AX44"/>
    <mergeCell ref="AY44:BD44"/>
    <mergeCell ref="D42:G42"/>
    <mergeCell ref="D40:G40"/>
    <mergeCell ref="I40:O40"/>
    <mergeCell ref="Q40:U40"/>
    <mergeCell ref="W40:AC40"/>
    <mergeCell ref="AF40:AI40"/>
    <mergeCell ref="AJ40:AO40"/>
    <mergeCell ref="AP37:AU37"/>
    <mergeCell ref="AV37:AX37"/>
    <mergeCell ref="AY37:BD37"/>
    <mergeCell ref="AY38:BD38"/>
    <mergeCell ref="D39:AD39"/>
    <mergeCell ref="AF39:AI39"/>
    <mergeCell ref="AJ39:AO39"/>
    <mergeCell ref="AP39:AU39"/>
    <mergeCell ref="AV39:AX39"/>
    <mergeCell ref="AY39:BD39"/>
    <mergeCell ref="D37:L37"/>
    <mergeCell ref="N37:Q37"/>
    <mergeCell ref="S37:V37"/>
    <mergeCell ref="X37:AC37"/>
    <mergeCell ref="AF37:AI37"/>
    <mergeCell ref="AJ37:AO37"/>
    <mergeCell ref="AP40:AU40"/>
    <mergeCell ref="AV40:AX40"/>
    <mergeCell ref="AY35:BD35"/>
    <mergeCell ref="AF36:AI36"/>
    <mergeCell ref="AJ36:AO36"/>
    <mergeCell ref="AP36:AU36"/>
    <mergeCell ref="AV36:AX36"/>
    <mergeCell ref="AY36:BD36"/>
    <mergeCell ref="D35:L35"/>
    <mergeCell ref="N35:V35"/>
    <mergeCell ref="AF35:AI35"/>
    <mergeCell ref="AJ35:AO35"/>
    <mergeCell ref="AP35:AU35"/>
    <mergeCell ref="AV35:AX35"/>
    <mergeCell ref="AV32:AX32"/>
    <mergeCell ref="AY32:BD32"/>
    <mergeCell ref="X33:AC33"/>
    <mergeCell ref="D34:AD34"/>
    <mergeCell ref="AF34:AI34"/>
    <mergeCell ref="AJ34:AO34"/>
    <mergeCell ref="AP34:AU34"/>
    <mergeCell ref="AV34:AX34"/>
    <mergeCell ref="AY34:BD34"/>
    <mergeCell ref="D32:K32"/>
    <mergeCell ref="M32:V32"/>
    <mergeCell ref="X32:AC32"/>
    <mergeCell ref="AF32:AI32"/>
    <mergeCell ref="AJ32:AO32"/>
    <mergeCell ref="AP32:AU32"/>
    <mergeCell ref="AV30:AX30"/>
    <mergeCell ref="AY30:BD30"/>
    <mergeCell ref="X31:AC31"/>
    <mergeCell ref="AF31:AI31"/>
    <mergeCell ref="AJ31:AO31"/>
    <mergeCell ref="AP31:AU31"/>
    <mergeCell ref="AV31:AX31"/>
    <mergeCell ref="AY31:BD31"/>
    <mergeCell ref="D30:K30"/>
    <mergeCell ref="M30:V30"/>
    <mergeCell ref="X30:AC30"/>
    <mergeCell ref="AF30:AI30"/>
    <mergeCell ref="AJ30:AO30"/>
    <mergeCell ref="AP30:AU30"/>
    <mergeCell ref="AJ28:AO28"/>
    <mergeCell ref="AP28:AU28"/>
    <mergeCell ref="AV28:AX28"/>
    <mergeCell ref="AY28:BD28"/>
    <mergeCell ref="D29:AD29"/>
    <mergeCell ref="AF29:AI29"/>
    <mergeCell ref="AJ29:AO29"/>
    <mergeCell ref="AP29:AU29"/>
    <mergeCell ref="AV29:AX29"/>
    <mergeCell ref="AY29:BD29"/>
    <mergeCell ref="K20:AD20"/>
    <mergeCell ref="K22:AD22"/>
    <mergeCell ref="K24:P24"/>
    <mergeCell ref="AF24:AM24"/>
    <mergeCell ref="AO24:BC24"/>
    <mergeCell ref="D27:AD27"/>
    <mergeCell ref="AF27:BD27"/>
    <mergeCell ref="C3:BD3"/>
    <mergeCell ref="K10:AD10"/>
    <mergeCell ref="K12:AD12"/>
    <mergeCell ref="K14:T14"/>
    <mergeCell ref="Z14:AD14"/>
    <mergeCell ref="K16:Q16"/>
    <mergeCell ref="Z16:AD16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Scroll Bar 1">
              <controlPr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184150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Scroll Bar 2">
              <controlPr defaultSize="0" print="0" autoPict="0">
                <anchor moveWithCells="1">
                  <from>
                    <xdr:col>12</xdr:col>
                    <xdr:colOff>31750</xdr:colOff>
                    <xdr:row>29</xdr:row>
                    <xdr:rowOff>165100</xdr:rowOff>
                  </from>
                  <to>
                    <xdr:col>21</xdr:col>
                    <xdr:colOff>184150</xdr:colOff>
                    <xdr:row>30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Scroll Bar 4">
              <controlPr locked="0" defaultSize="0" print="0" autoPict="0">
                <anchor moveWithCells="1">
                  <from>
                    <xdr:col>13</xdr:col>
                    <xdr:colOff>12700</xdr:colOff>
                    <xdr:row>34</xdr:row>
                    <xdr:rowOff>184150</xdr:rowOff>
                  </from>
                  <to>
                    <xdr:col>21</xdr:col>
                    <xdr:colOff>165100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Scroll Bar 5">
              <controlPr locked="0" defaultSize="0" print="0" autoPict="0">
                <anchor moveWithCells="1">
                  <from>
                    <xdr:col>8</xdr:col>
                    <xdr:colOff>0</xdr:colOff>
                    <xdr:row>40</xdr:row>
                    <xdr:rowOff>0</xdr:rowOff>
                  </from>
                  <to>
                    <xdr:col>14</xdr:col>
                    <xdr:colOff>146050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Scroll Bar 6">
              <controlPr defaultSize="0" print="0" autoPict="0">
                <anchor moveWithCells="1">
                  <from>
                    <xdr:col>10</xdr:col>
                    <xdr:colOff>31750</xdr:colOff>
                    <xdr:row>50</xdr:row>
                    <xdr:rowOff>31750</xdr:rowOff>
                  </from>
                  <to>
                    <xdr:col>20</xdr:col>
                    <xdr:colOff>0</xdr:colOff>
                    <xdr:row>50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Scroll Bar 7">
              <controlPr defaultSize="0" print="0" autoPict="0">
                <anchor moveWithCells="1">
                  <from>
                    <xdr:col>10</xdr:col>
                    <xdr:colOff>31750</xdr:colOff>
                    <xdr:row>53</xdr:row>
                    <xdr:rowOff>19050</xdr:rowOff>
                  </from>
                  <to>
                    <xdr:col>19</xdr:col>
                    <xdr:colOff>171450</xdr:colOff>
                    <xdr:row>53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Scroll Bar 8">
              <controlPr defaultSize="0" print="0" autoPict="0">
                <anchor moveWithCells="1">
                  <from>
                    <xdr:col>10</xdr:col>
                    <xdr:colOff>31750</xdr:colOff>
                    <xdr:row>55</xdr:row>
                    <xdr:rowOff>184150</xdr:rowOff>
                  </from>
                  <to>
                    <xdr:col>20</xdr:col>
                    <xdr:colOff>0</xdr:colOff>
                    <xdr:row>56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Scroll Bar 9">
              <controlPr defaultSize="0" print="0" autoPict="0">
                <anchor moveWithCells="1">
                  <from>
                    <xdr:col>10</xdr:col>
                    <xdr:colOff>38100</xdr:colOff>
                    <xdr:row>58</xdr:row>
                    <xdr:rowOff>190500</xdr:rowOff>
                  </from>
                  <to>
                    <xdr:col>20</xdr:col>
                    <xdr:colOff>12700</xdr:colOff>
                    <xdr:row>59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Scroll Bar 10">
              <controlPr defaultSize="0" print="0" autoPict="0">
                <anchor moveWithCells="1">
                  <from>
                    <xdr:col>14</xdr:col>
                    <xdr:colOff>31750</xdr:colOff>
                    <xdr:row>45</xdr:row>
                    <xdr:rowOff>0</xdr:rowOff>
                  </from>
                  <to>
                    <xdr:col>23</xdr:col>
                    <xdr:colOff>152400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Scroll Bar 11">
              <controlPr defaultSize="0" print="0" autoPict="0">
                <anchor moveWithCells="1">
                  <from>
                    <xdr:col>23</xdr:col>
                    <xdr:colOff>12700</xdr:colOff>
                    <xdr:row>34</xdr:row>
                    <xdr:rowOff>171450</xdr:rowOff>
                  </from>
                  <to>
                    <xdr:col>29</xdr:col>
                    <xdr:colOff>12700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Scroll Bar 12">
              <controlPr defaultSize="0" print="0" autoPict="0">
                <anchor moveWithCells="1">
                  <from>
                    <xdr:col>3</xdr:col>
                    <xdr:colOff>19050</xdr:colOff>
                    <xdr:row>45</xdr:row>
                    <xdr:rowOff>12700</xdr:rowOff>
                  </from>
                  <to>
                    <xdr:col>12</xdr:col>
                    <xdr:colOff>184150</xdr:colOff>
                    <xdr:row>45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Scroll Bar 13">
              <controlPr locked="0" defaultSize="0" print="0" autoPict="0">
                <anchor moveWithCells="1">
                  <from>
                    <xdr:col>3</xdr:col>
                    <xdr:colOff>0</xdr:colOff>
                    <xdr:row>40</xdr:row>
                    <xdr:rowOff>0</xdr:rowOff>
                  </from>
                  <to>
                    <xdr:col>6</xdr:col>
                    <xdr:colOff>171450</xdr:colOff>
                    <xdr:row>40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46AD"/>
    <pageSetUpPr fitToPage="1"/>
  </sheetPr>
  <dimension ref="A1:GI361"/>
  <sheetViews>
    <sheetView showRowColHeaders="0" zoomScaleNormal="100" workbookViewId="0">
      <selection activeCell="K10" sqref="K10:AD10"/>
    </sheetView>
  </sheetViews>
  <sheetFormatPr defaultColWidth="2.81640625" defaultRowHeight="14.5" x14ac:dyDescent="0.35"/>
  <cols>
    <col min="1" max="2" width="2.81640625" style="17"/>
    <col min="3" max="3" width="1.453125" style="50" customWidth="1"/>
    <col min="4" max="12" width="2.81640625" style="51"/>
    <col min="13" max="13" width="2.81640625" style="51" customWidth="1"/>
    <col min="14" max="14" width="2.81640625" style="51"/>
    <col min="15" max="15" width="3" style="51" bestFit="1" customWidth="1"/>
    <col min="16" max="29" width="2.81640625" style="51"/>
    <col min="30" max="30" width="3" style="51" bestFit="1" customWidth="1"/>
    <col min="31" max="31" width="2.81640625" style="51"/>
    <col min="32" max="34" width="2.81640625" style="51" customWidth="1"/>
    <col min="35" max="35" width="2.81640625" style="51"/>
    <col min="36" max="37" width="2.81640625" style="51" customWidth="1"/>
    <col min="38" max="41" width="2.81640625" style="51"/>
    <col min="42" max="42" width="2.81640625" style="51" customWidth="1"/>
    <col min="43" max="43" width="2.7265625" style="51" customWidth="1"/>
    <col min="44" max="45" width="2.81640625" style="51"/>
    <col min="46" max="48" width="2.7265625" style="51" customWidth="1"/>
    <col min="49" max="49" width="2.81640625" style="51"/>
    <col min="50" max="51" width="2.7265625" style="51" customWidth="1"/>
    <col min="52" max="54" width="2.81640625" style="51"/>
    <col min="55" max="55" width="2.7265625" style="51" customWidth="1"/>
    <col min="56" max="56" width="2.81640625" style="51"/>
    <col min="57" max="119" width="2.81640625" style="2"/>
    <col min="120" max="191" width="2.81640625" style="46"/>
    <col min="192" max="16384" width="2.81640625" style="51"/>
  </cols>
  <sheetData>
    <row r="1" spans="1:191" s="2" customFormat="1" ht="13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</row>
    <row r="2" spans="1:191" s="2" customFormat="1" ht="13" x14ac:dyDescent="0.35">
      <c r="A2" s="1"/>
      <c r="B2" s="1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</row>
    <row r="3" spans="1:191" s="2" customFormat="1" ht="15" customHeight="1" x14ac:dyDescent="0.35">
      <c r="A3" s="1"/>
      <c r="B3" s="4"/>
      <c r="C3" s="181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3"/>
      <c r="BE3" s="5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</row>
    <row r="4" spans="1:191" s="7" customFormat="1" ht="15" customHeight="1" x14ac:dyDescent="0.35">
      <c r="A4" s="1"/>
      <c r="B4" s="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</row>
    <row r="5" spans="1:191" s="7" customFormat="1" ht="15" customHeight="1" x14ac:dyDescent="0.35">
      <c r="A5" s="1"/>
      <c r="B5" s="1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</row>
    <row r="6" spans="1:191" s="7" customFormat="1" ht="15" customHeight="1" x14ac:dyDescent="0.35">
      <c r="A6" s="1"/>
      <c r="B6" s="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6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</row>
    <row r="7" spans="1:191" s="7" customFormat="1" ht="15" customHeight="1" x14ac:dyDescent="0.35">
      <c r="A7" s="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6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</row>
    <row r="8" spans="1:191" s="7" customFormat="1" x14ac:dyDescent="0.35">
      <c r="A8" s="1"/>
      <c r="B8" s="1"/>
      <c r="C8" s="8"/>
      <c r="D8" s="53" t="s">
        <v>32</v>
      </c>
      <c r="E8" s="9"/>
      <c r="F8" s="9"/>
      <c r="G8" s="9"/>
      <c r="H8" s="9"/>
      <c r="I8" s="9"/>
      <c r="J8" s="9"/>
      <c r="K8" s="9"/>
      <c r="L8" s="2"/>
      <c r="M8" s="2"/>
      <c r="N8" s="2"/>
      <c r="O8" s="10"/>
      <c r="P8" s="11"/>
      <c r="Q8" s="12"/>
      <c r="R8" s="13"/>
      <c r="S8" s="13"/>
      <c r="T8" s="14"/>
      <c r="U8" s="15"/>
      <c r="V8" s="15"/>
      <c r="W8" s="15"/>
      <c r="X8" s="15"/>
      <c r="Y8" s="15"/>
      <c r="Z8" s="15"/>
      <c r="AA8" s="15"/>
      <c r="AB8" s="15"/>
      <c r="AC8" s="15"/>
      <c r="AD8" s="14"/>
      <c r="AE8" s="6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</row>
    <row r="9" spans="1:191" s="7" customFormat="1" ht="6.75" customHeight="1" x14ac:dyDescent="0.35">
      <c r="A9" s="1"/>
      <c r="B9" s="1"/>
      <c r="C9" s="8"/>
      <c r="D9" s="16"/>
      <c r="E9" s="9"/>
      <c r="F9" s="9"/>
      <c r="G9" s="9"/>
      <c r="H9" s="9"/>
      <c r="I9" s="9"/>
      <c r="J9" s="9"/>
      <c r="K9" s="9"/>
      <c r="L9" s="2"/>
      <c r="M9" s="2"/>
      <c r="N9" s="2"/>
      <c r="O9" s="10"/>
      <c r="P9" s="17"/>
      <c r="Q9" s="18"/>
      <c r="R9" s="13"/>
      <c r="S9" s="13"/>
      <c r="T9" s="14"/>
      <c r="U9" s="15"/>
      <c r="V9" s="15"/>
      <c r="W9" s="15"/>
      <c r="X9" s="15"/>
      <c r="Y9" s="15"/>
      <c r="Z9" s="15"/>
      <c r="AA9" s="15"/>
      <c r="AB9" s="15"/>
      <c r="AC9" s="15"/>
      <c r="AD9" s="19"/>
      <c r="AE9" s="20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9"/>
      <c r="BD9" s="9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</row>
    <row r="10" spans="1:191" s="7" customFormat="1" ht="27" customHeight="1" x14ac:dyDescent="0.35">
      <c r="A10" s="1"/>
      <c r="B10" s="1"/>
      <c r="C10" s="8"/>
      <c r="D10" s="52" t="s">
        <v>0</v>
      </c>
      <c r="E10" s="9"/>
      <c r="F10" s="9"/>
      <c r="G10" s="9"/>
      <c r="H10" s="9"/>
      <c r="I10" s="9"/>
      <c r="J10" s="9"/>
      <c r="K10" s="184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6"/>
      <c r="AE10" s="6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</row>
    <row r="11" spans="1:191" s="7" customFormat="1" ht="6.75" customHeight="1" x14ac:dyDescent="0.35">
      <c r="A11" s="1"/>
      <c r="B11" s="1"/>
      <c r="C11" s="8"/>
      <c r="D11" s="16"/>
      <c r="E11" s="9"/>
      <c r="F11" s="9"/>
      <c r="G11" s="9"/>
      <c r="H11" s="9"/>
      <c r="I11" s="9"/>
      <c r="J11" s="9"/>
      <c r="K11" s="21"/>
      <c r="L11" s="21"/>
      <c r="M11" s="21"/>
      <c r="N11" s="21"/>
      <c r="O11" s="22"/>
      <c r="P11" s="11"/>
      <c r="Q11" s="13"/>
      <c r="R11" s="13"/>
      <c r="S11" s="13"/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9"/>
      <c r="AE11" s="20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9"/>
      <c r="BD11" s="9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</row>
    <row r="12" spans="1:191" s="7" customFormat="1" ht="27" customHeight="1" x14ac:dyDescent="0.35">
      <c r="A12" s="1"/>
      <c r="B12" s="1"/>
      <c r="C12" s="8"/>
      <c r="D12" s="52" t="s">
        <v>1</v>
      </c>
      <c r="E12" s="9"/>
      <c r="F12" s="9"/>
      <c r="G12" s="9"/>
      <c r="H12" s="9"/>
      <c r="I12" s="9"/>
      <c r="J12" s="9"/>
      <c r="K12" s="184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6"/>
      <c r="AE12" s="20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</row>
    <row r="13" spans="1:191" s="7" customFormat="1" ht="6.75" customHeight="1" x14ac:dyDescent="0.35">
      <c r="A13" s="1"/>
      <c r="B13" s="1"/>
      <c r="C13" s="8"/>
      <c r="D13" s="16"/>
      <c r="E13" s="9"/>
      <c r="F13" s="9"/>
      <c r="G13" s="9"/>
      <c r="H13" s="9"/>
      <c r="I13" s="9"/>
      <c r="J13" s="9"/>
      <c r="K13" s="9"/>
      <c r="L13" s="23"/>
      <c r="M13" s="23"/>
      <c r="N13" s="23"/>
      <c r="O13" s="24"/>
      <c r="P13" s="25"/>
      <c r="Q13" s="13"/>
      <c r="R13" s="13"/>
      <c r="S13" s="13"/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9"/>
      <c r="AE13" s="20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9"/>
      <c r="BD13" s="9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</row>
    <row r="14" spans="1:191" s="7" customFormat="1" ht="27" customHeight="1" x14ac:dyDescent="0.35">
      <c r="A14" s="1"/>
      <c r="B14" s="1"/>
      <c r="C14" s="8"/>
      <c r="D14" s="52" t="s">
        <v>2</v>
      </c>
      <c r="E14" s="9"/>
      <c r="F14" s="9"/>
      <c r="G14" s="9"/>
      <c r="H14" s="9"/>
      <c r="I14" s="9"/>
      <c r="J14" s="9"/>
      <c r="K14" s="187"/>
      <c r="L14" s="188"/>
      <c r="M14" s="188"/>
      <c r="N14" s="188"/>
      <c r="O14" s="188"/>
      <c r="P14" s="188"/>
      <c r="Q14" s="188"/>
      <c r="R14" s="188"/>
      <c r="S14" s="188"/>
      <c r="T14" s="189"/>
      <c r="U14" s="15"/>
      <c r="V14" s="15"/>
      <c r="W14" s="3"/>
      <c r="X14" s="26" t="s">
        <v>3</v>
      </c>
      <c r="Y14" s="27"/>
      <c r="Z14" s="184"/>
      <c r="AA14" s="185"/>
      <c r="AB14" s="185"/>
      <c r="AC14" s="185"/>
      <c r="AD14" s="186"/>
      <c r="AE14" s="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</row>
    <row r="15" spans="1:191" s="7" customFormat="1" ht="6.75" customHeight="1" x14ac:dyDescent="0.35">
      <c r="A15" s="1"/>
      <c r="B15" s="1"/>
      <c r="C15" s="8"/>
      <c r="D15" s="16"/>
      <c r="E15" s="9"/>
      <c r="F15" s="9"/>
      <c r="G15" s="9"/>
      <c r="H15" s="9"/>
      <c r="I15" s="9"/>
      <c r="J15" s="2"/>
      <c r="K15" s="21"/>
      <c r="L15" s="21"/>
      <c r="M15" s="21"/>
      <c r="N15" s="21"/>
      <c r="O15" s="22"/>
      <c r="P15" s="11"/>
      <c r="Q15" s="12"/>
      <c r="R15" s="13"/>
      <c r="S15" s="13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9"/>
      <c r="AE15" s="2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9"/>
      <c r="BD15" s="9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</row>
    <row r="16" spans="1:191" s="7" customFormat="1" ht="27" customHeight="1" x14ac:dyDescent="0.35">
      <c r="A16" s="1"/>
      <c r="B16" s="1"/>
      <c r="C16" s="8"/>
      <c r="D16" s="52" t="s">
        <v>4</v>
      </c>
      <c r="E16" s="9"/>
      <c r="F16" s="9"/>
      <c r="G16" s="9"/>
      <c r="H16" s="9"/>
      <c r="I16" s="9"/>
      <c r="J16" s="9"/>
      <c r="K16" s="187"/>
      <c r="L16" s="188"/>
      <c r="M16" s="188"/>
      <c r="N16" s="188"/>
      <c r="O16" s="188"/>
      <c r="P16" s="188"/>
      <c r="Q16" s="189"/>
      <c r="R16" s="9"/>
      <c r="S16" s="9"/>
      <c r="T16" s="9"/>
      <c r="U16" s="9"/>
      <c r="V16" s="9"/>
      <c r="W16" s="9"/>
      <c r="X16" s="26" t="s">
        <v>5</v>
      </c>
      <c r="Y16" s="26"/>
      <c r="Z16" s="190"/>
      <c r="AA16" s="190"/>
      <c r="AB16" s="190"/>
      <c r="AC16" s="190"/>
      <c r="AD16" s="190"/>
      <c r="AE16" s="2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</row>
    <row r="17" spans="1:191" s="7" customFormat="1" ht="6.75" customHeight="1" x14ac:dyDescent="0.35">
      <c r="A17" s="1"/>
      <c r="B17" s="1"/>
      <c r="C17" s="8"/>
      <c r="D17" s="16"/>
      <c r="E17" s="9"/>
      <c r="F17" s="9"/>
      <c r="G17" s="9"/>
      <c r="H17" s="9"/>
      <c r="I17" s="9"/>
      <c r="J17" s="9"/>
      <c r="K17" s="23"/>
      <c r="L17" s="23"/>
      <c r="M17" s="23"/>
      <c r="N17" s="23"/>
      <c r="O17" s="24"/>
      <c r="P17" s="25"/>
      <c r="Q17" s="13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9"/>
      <c r="BD17" s="9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</row>
    <row r="18" spans="1:191" s="7" customFormat="1" ht="15" customHeight="1" x14ac:dyDescent="0.35">
      <c r="A18" s="1"/>
      <c r="B18" s="1"/>
      <c r="C18" s="28"/>
      <c r="D18" s="53" t="s">
        <v>31</v>
      </c>
      <c r="E18" s="29"/>
      <c r="F18" s="29"/>
      <c r="G18" s="2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9"/>
      <c r="BD18" s="9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</row>
    <row r="19" spans="1:191" s="7" customFormat="1" ht="6.75" customHeight="1" x14ac:dyDescent="0.35">
      <c r="A19" s="1"/>
      <c r="B19" s="1"/>
      <c r="C19" s="8"/>
      <c r="D19" s="16"/>
      <c r="E19" s="9"/>
      <c r="F19" s="9"/>
      <c r="G19" s="9"/>
      <c r="H19" s="9"/>
      <c r="I19" s="9"/>
      <c r="J19" s="9"/>
      <c r="K19" s="13"/>
      <c r="L19" s="14"/>
      <c r="M19" s="13"/>
      <c r="N19" s="14"/>
      <c r="O19" s="13"/>
      <c r="P19" s="25"/>
      <c r="Q19" s="13"/>
      <c r="R19" s="13"/>
      <c r="S19" s="13"/>
      <c r="T19" s="14"/>
      <c r="U19" s="15"/>
      <c r="V19" s="15"/>
      <c r="W19" s="15"/>
      <c r="X19" s="15"/>
      <c r="Y19" s="15"/>
      <c r="Z19" s="15"/>
      <c r="AA19" s="15"/>
      <c r="AB19" s="15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</row>
    <row r="20" spans="1:191" s="7" customFormat="1" ht="27" customHeight="1" x14ac:dyDescent="0.35">
      <c r="A20" s="1"/>
      <c r="B20" s="1"/>
      <c r="C20" s="28"/>
      <c r="D20" s="52" t="s">
        <v>6</v>
      </c>
      <c r="E20" s="9"/>
      <c r="F20" s="9"/>
      <c r="G20" s="9"/>
      <c r="H20" s="9"/>
      <c r="I20" s="9"/>
      <c r="J20" s="9"/>
      <c r="K20" s="184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6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9"/>
      <c r="BD20" s="9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</row>
    <row r="21" spans="1:191" s="7" customFormat="1" ht="6.75" customHeight="1" x14ac:dyDescent="0.35">
      <c r="A21" s="1"/>
      <c r="B21" s="1"/>
      <c r="C21" s="8"/>
      <c r="D21" s="16"/>
      <c r="E21" s="9"/>
      <c r="F21" s="9"/>
      <c r="G21" s="9"/>
      <c r="H21" s="9"/>
      <c r="I21" s="9"/>
      <c r="J21" s="9"/>
      <c r="K21" s="23"/>
      <c r="L21" s="23"/>
      <c r="M21" s="23"/>
      <c r="N21" s="23"/>
      <c r="O21" s="24"/>
      <c r="P21" s="25"/>
      <c r="Q21" s="13"/>
      <c r="R21" s="13"/>
      <c r="S21" s="13"/>
      <c r="T21" s="14"/>
      <c r="U21" s="15"/>
      <c r="V21" s="15"/>
      <c r="W21" s="15"/>
      <c r="X21" s="15"/>
      <c r="Y21" s="15"/>
      <c r="Z21" s="15"/>
      <c r="AA21" s="15"/>
      <c r="AB21" s="15"/>
      <c r="AC21" s="23"/>
      <c r="AD21" s="23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</row>
    <row r="22" spans="1:191" s="7" customFormat="1" ht="27" customHeight="1" x14ac:dyDescent="0.35">
      <c r="A22" s="1"/>
      <c r="B22" s="1"/>
      <c r="C22" s="28"/>
      <c r="D22" s="52" t="s">
        <v>7</v>
      </c>
      <c r="E22" s="9"/>
      <c r="F22" s="9"/>
      <c r="G22" s="9"/>
      <c r="H22" s="9"/>
      <c r="I22" s="9"/>
      <c r="J22" s="9"/>
      <c r="K22" s="184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6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9"/>
      <c r="BD22" s="9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</row>
    <row r="23" spans="1:191" s="7" customFormat="1" ht="6.75" customHeight="1" x14ac:dyDescent="0.35">
      <c r="A23" s="1"/>
      <c r="B23" s="1"/>
      <c r="C23" s="8"/>
      <c r="D23" s="16"/>
      <c r="E23" s="9"/>
      <c r="F23" s="9"/>
      <c r="G23" s="9"/>
      <c r="H23" s="9"/>
      <c r="I23" s="9"/>
      <c r="J23" s="9"/>
      <c r="K23" s="23"/>
      <c r="L23" s="23"/>
      <c r="M23" s="23"/>
      <c r="N23" s="23"/>
      <c r="O23" s="24"/>
      <c r="P23" s="25"/>
      <c r="Q23" s="13"/>
      <c r="R23" s="13"/>
      <c r="S23" s="13"/>
      <c r="T23" s="14"/>
      <c r="U23" s="15"/>
      <c r="V23" s="15"/>
      <c r="W23" s="15"/>
      <c r="X23" s="15"/>
      <c r="Y23" s="15"/>
      <c r="Z23" s="15"/>
      <c r="AA23" s="15"/>
      <c r="AB23" s="15"/>
      <c r="AC23" s="23"/>
      <c r="AD23" s="23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</row>
    <row r="24" spans="1:191" s="7" customFormat="1" ht="27" customHeight="1" x14ac:dyDescent="0.35">
      <c r="A24" s="1"/>
      <c r="B24" s="1"/>
      <c r="C24" s="28"/>
      <c r="D24" s="52" t="s">
        <v>8</v>
      </c>
      <c r="E24" s="9"/>
      <c r="F24" s="9"/>
      <c r="G24" s="9"/>
      <c r="H24" s="9"/>
      <c r="I24" s="9"/>
      <c r="J24" s="9"/>
      <c r="K24" s="191"/>
      <c r="L24" s="192"/>
      <c r="M24" s="192"/>
      <c r="N24" s="192"/>
      <c r="O24" s="192"/>
      <c r="P24" s="193"/>
      <c r="Q24" s="9"/>
      <c r="R24" s="9"/>
      <c r="S24" s="20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194" t="s">
        <v>9</v>
      </c>
      <c r="AG24" s="195"/>
      <c r="AH24" s="195"/>
      <c r="AI24" s="195"/>
      <c r="AJ24" s="195"/>
      <c r="AK24" s="195"/>
      <c r="AL24" s="195"/>
      <c r="AM24" s="196"/>
      <c r="AN24" s="15"/>
      <c r="AO24" s="197" t="s">
        <v>51</v>
      </c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9"/>
      <c r="BD24" s="9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</row>
    <row r="25" spans="1:191" s="7" customFormat="1" ht="6.75" customHeight="1" x14ac:dyDescent="0.35">
      <c r="A25" s="1"/>
      <c r="B25" s="1"/>
      <c r="C25" s="8"/>
      <c r="D25" s="16"/>
      <c r="E25" s="9"/>
      <c r="F25" s="9"/>
      <c r="G25" s="9"/>
      <c r="H25" s="9"/>
      <c r="I25" s="9"/>
      <c r="J25" s="9"/>
      <c r="K25" s="23"/>
      <c r="L25" s="23"/>
      <c r="M25" s="23"/>
      <c r="N25" s="23"/>
      <c r="O25" s="24"/>
      <c r="P25" s="25"/>
      <c r="Q25" s="13"/>
      <c r="R25" s="13"/>
      <c r="S25" s="13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20"/>
      <c r="AF25" s="9"/>
      <c r="AG25" s="9"/>
      <c r="AH25" s="9"/>
      <c r="AI25" s="9"/>
      <c r="AJ25" s="9"/>
      <c r="AK25" s="9"/>
      <c r="AL25" s="9"/>
      <c r="AM25" s="9"/>
      <c r="AN25" s="9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9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</row>
    <row r="26" spans="1:191" s="7" customFormat="1" ht="15" thickBot="1" x14ac:dyDescent="0.4">
      <c r="A26" s="1"/>
      <c r="B26" s="1"/>
      <c r="C26" s="28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30"/>
      <c r="P26" s="25"/>
      <c r="Q26" s="13"/>
      <c r="R26" s="13"/>
      <c r="S26" s="13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9"/>
      <c r="AE26" s="20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</row>
    <row r="27" spans="1:191" s="7" customFormat="1" ht="24" thickBot="1" x14ac:dyDescent="0.4">
      <c r="A27" s="1"/>
      <c r="B27" s="1"/>
      <c r="C27" s="28"/>
      <c r="D27" s="178" t="s">
        <v>44</v>
      </c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80"/>
      <c r="AE27" s="68"/>
      <c r="AF27" s="200" t="s">
        <v>50</v>
      </c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2"/>
      <c r="BE27" s="5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</row>
    <row r="28" spans="1:191" s="7" customFormat="1" ht="15.75" customHeight="1" x14ac:dyDescent="0.35">
      <c r="A28" s="1"/>
      <c r="B28" s="1"/>
      <c r="C28" s="8"/>
      <c r="D28" s="97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100"/>
      <c r="Q28" s="101"/>
      <c r="R28" s="101"/>
      <c r="S28" s="101"/>
      <c r="T28" s="102"/>
      <c r="U28" s="103"/>
      <c r="V28" s="103"/>
      <c r="W28" s="103"/>
      <c r="X28" s="103"/>
      <c r="Y28" s="103"/>
      <c r="Z28" s="103"/>
      <c r="AA28" s="103"/>
      <c r="AB28" s="103"/>
      <c r="AC28" s="103"/>
      <c r="AD28" s="102"/>
      <c r="AE28" s="33"/>
      <c r="AF28" s="36"/>
      <c r="AG28" s="36"/>
      <c r="AH28" s="36"/>
      <c r="AI28" s="36"/>
      <c r="AJ28" s="143"/>
      <c r="AK28" s="143"/>
      <c r="AL28" s="143"/>
      <c r="AM28" s="143"/>
      <c r="AN28" s="143"/>
      <c r="AO28" s="144"/>
      <c r="AP28" s="145"/>
      <c r="AQ28" s="143"/>
      <c r="AR28" s="143"/>
      <c r="AS28" s="143"/>
      <c r="AT28" s="143"/>
      <c r="AU28" s="144"/>
      <c r="AV28" s="146"/>
      <c r="AW28" s="146"/>
      <c r="AX28" s="146"/>
      <c r="AY28" s="147"/>
      <c r="AZ28" s="148"/>
      <c r="BA28" s="148"/>
      <c r="BB28" s="148"/>
      <c r="BC28" s="148"/>
      <c r="BD28" s="149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</row>
    <row r="29" spans="1:191" s="7" customFormat="1" x14ac:dyDescent="0.35">
      <c r="A29" s="1"/>
      <c r="B29" s="1"/>
      <c r="C29" s="8"/>
      <c r="D29" s="220" t="s">
        <v>10</v>
      </c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17"/>
      <c r="Y29" s="217"/>
      <c r="Z29" s="217"/>
      <c r="AA29" s="217"/>
      <c r="AB29" s="217"/>
      <c r="AC29" s="217"/>
      <c r="AD29" s="227"/>
      <c r="AE29" s="30"/>
      <c r="AF29" s="135" t="s">
        <v>49</v>
      </c>
      <c r="AG29" s="136"/>
      <c r="AH29" s="136"/>
      <c r="AI29" s="136"/>
      <c r="AJ29" s="155" t="s">
        <v>12</v>
      </c>
      <c r="AK29" s="155"/>
      <c r="AL29" s="155"/>
      <c r="AM29" s="155"/>
      <c r="AN29" s="155"/>
      <c r="AO29" s="155"/>
      <c r="AP29" s="155" t="s">
        <v>13</v>
      </c>
      <c r="AQ29" s="155" t="s">
        <v>13</v>
      </c>
      <c r="AR29" s="155"/>
      <c r="AS29" s="155"/>
      <c r="AT29" s="155"/>
      <c r="AU29" s="155"/>
      <c r="AV29" s="156" t="s">
        <v>14</v>
      </c>
      <c r="AW29" s="156"/>
      <c r="AX29" s="157"/>
      <c r="AY29" s="234" t="s">
        <v>20</v>
      </c>
      <c r="AZ29" s="235"/>
      <c r="BA29" s="235"/>
      <c r="BB29" s="235"/>
      <c r="BC29" s="235"/>
      <c r="BD29" s="236"/>
      <c r="BE29" s="5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</row>
    <row r="30" spans="1:191" s="35" customFormat="1" ht="15" customHeight="1" x14ac:dyDescent="0.35">
      <c r="A30" s="31"/>
      <c r="B30" s="31"/>
      <c r="C30" s="32"/>
      <c r="D30" s="150" t="s">
        <v>11</v>
      </c>
      <c r="E30" s="151"/>
      <c r="F30" s="151"/>
      <c r="G30" s="151"/>
      <c r="H30" s="151"/>
      <c r="I30" s="151"/>
      <c r="J30" s="151"/>
      <c r="K30" s="152"/>
      <c r="L30" s="63"/>
      <c r="M30" s="150" t="s">
        <v>40</v>
      </c>
      <c r="N30" s="151"/>
      <c r="O30" s="151"/>
      <c r="P30" s="151"/>
      <c r="Q30" s="151"/>
      <c r="R30" s="151"/>
      <c r="S30" s="151"/>
      <c r="T30" s="151"/>
      <c r="U30" s="151"/>
      <c r="V30" s="152"/>
      <c r="W30" s="38"/>
      <c r="X30" s="209" t="s">
        <v>41</v>
      </c>
      <c r="Y30" s="210"/>
      <c r="Z30" s="210"/>
      <c r="AA30" s="210"/>
      <c r="AB30" s="210"/>
      <c r="AC30" s="210"/>
      <c r="AD30" s="33"/>
      <c r="AE30" s="68"/>
      <c r="AF30" s="171" t="s">
        <v>43</v>
      </c>
      <c r="AG30" s="172"/>
      <c r="AH30" s="172"/>
      <c r="AI30" s="172"/>
      <c r="AJ30" s="168">
        <f>+AJ45</f>
        <v>0</v>
      </c>
      <c r="AK30" s="168"/>
      <c r="AL30" s="168"/>
      <c r="AM30" s="168"/>
      <c r="AN30" s="168"/>
      <c r="AO30" s="168"/>
      <c r="AP30" s="168">
        <f>+AP35+AP40+AP45</f>
        <v>0</v>
      </c>
      <c r="AQ30" s="168"/>
      <c r="AR30" s="168"/>
      <c r="AS30" s="168"/>
      <c r="AT30" s="168"/>
      <c r="AU30" s="168"/>
      <c r="AV30" s="169"/>
      <c r="AW30" s="169"/>
      <c r="AX30" s="170"/>
      <c r="AY30" s="237">
        <f>IF(AY31=0,0,+AY31/X31)</f>
        <v>0</v>
      </c>
      <c r="AZ30" s="238"/>
      <c r="BA30" s="238"/>
      <c r="BB30" s="238"/>
      <c r="BC30" s="238"/>
      <c r="BD30" s="239"/>
      <c r="BE30" s="5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</row>
    <row r="31" spans="1:191" s="35" customFormat="1" ht="15" customHeight="1" thickBot="1" x14ac:dyDescent="0.4">
      <c r="A31" s="31"/>
      <c r="B31" s="31"/>
      <c r="C31" s="32"/>
      <c r="D31" s="36"/>
      <c r="E31" s="36"/>
      <c r="F31" s="36"/>
      <c r="G31" s="36"/>
      <c r="H31" s="36"/>
      <c r="I31" s="36"/>
      <c r="J31" s="36"/>
      <c r="K31" s="36"/>
      <c r="L31" s="33"/>
      <c r="M31" s="73">
        <v>100</v>
      </c>
      <c r="N31" s="56"/>
      <c r="O31" s="56"/>
      <c r="P31" s="56"/>
      <c r="Q31" s="56"/>
      <c r="R31" s="56"/>
      <c r="S31" s="56"/>
      <c r="T31" s="56"/>
      <c r="U31" s="56"/>
      <c r="V31" s="57"/>
      <c r="W31" s="38"/>
      <c r="X31" s="211">
        <f>+D32*M32</f>
        <v>0</v>
      </c>
      <c r="Y31" s="212"/>
      <c r="Z31" s="212"/>
      <c r="AA31" s="212"/>
      <c r="AB31" s="212"/>
      <c r="AC31" s="213"/>
      <c r="AD31" s="40"/>
      <c r="AE31" s="68"/>
      <c r="AF31" s="122" t="s">
        <v>15</v>
      </c>
      <c r="AG31" s="123"/>
      <c r="AH31" s="123"/>
      <c r="AI31" s="123"/>
      <c r="AJ31" s="219">
        <f>+AJ46</f>
        <v>0</v>
      </c>
      <c r="AK31" s="219"/>
      <c r="AL31" s="219"/>
      <c r="AM31" s="219"/>
      <c r="AN31" s="219"/>
      <c r="AO31" s="219"/>
      <c r="AP31" s="219">
        <f>+AP36+AP41+AP46</f>
        <v>0</v>
      </c>
      <c r="AQ31" s="219"/>
      <c r="AR31" s="219"/>
      <c r="AS31" s="219"/>
      <c r="AT31" s="219"/>
      <c r="AU31" s="219"/>
      <c r="AV31" s="137"/>
      <c r="AW31" s="137"/>
      <c r="AX31" s="138"/>
      <c r="AY31" s="231">
        <f>+X31*X37</f>
        <v>0</v>
      </c>
      <c r="AZ31" s="232"/>
      <c r="BA31" s="232"/>
      <c r="BB31" s="232"/>
      <c r="BC31" s="232"/>
      <c r="BD31" s="233"/>
      <c r="BE31" s="5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</row>
    <row r="32" spans="1:191" s="35" customFormat="1" ht="15" customHeight="1" thickBot="1" x14ac:dyDescent="0.4">
      <c r="A32" s="31"/>
      <c r="B32" s="31"/>
      <c r="C32" s="64"/>
      <c r="D32" s="206">
        <v>0</v>
      </c>
      <c r="E32" s="207"/>
      <c r="F32" s="207"/>
      <c r="G32" s="207"/>
      <c r="H32" s="207"/>
      <c r="I32" s="207"/>
      <c r="J32" s="207"/>
      <c r="K32" s="208"/>
      <c r="L32" s="40"/>
      <c r="M32" s="125">
        <f>+M31/100</f>
        <v>1</v>
      </c>
      <c r="N32" s="173"/>
      <c r="O32" s="173"/>
      <c r="P32" s="173"/>
      <c r="Q32" s="173"/>
      <c r="R32" s="173"/>
      <c r="S32" s="173"/>
      <c r="T32" s="173"/>
      <c r="U32" s="173"/>
      <c r="V32" s="174"/>
      <c r="W32" s="38"/>
      <c r="X32" s="214" t="s">
        <v>42</v>
      </c>
      <c r="Y32" s="215"/>
      <c r="Z32" s="215"/>
      <c r="AA32" s="215"/>
      <c r="AB32" s="215"/>
      <c r="AC32" s="215"/>
      <c r="AD32" s="33"/>
      <c r="AE32" s="68"/>
      <c r="AF32" s="139" t="s">
        <v>16</v>
      </c>
      <c r="AG32" s="140"/>
      <c r="AH32" s="140"/>
      <c r="AI32" s="140"/>
      <c r="AJ32" s="134">
        <f>+AJ31*12</f>
        <v>0</v>
      </c>
      <c r="AK32" s="134"/>
      <c r="AL32" s="134"/>
      <c r="AM32" s="134"/>
      <c r="AN32" s="134"/>
      <c r="AO32" s="134"/>
      <c r="AP32" s="134">
        <f>+AP31*12</f>
        <v>0</v>
      </c>
      <c r="AQ32" s="134"/>
      <c r="AR32" s="134"/>
      <c r="AS32" s="134"/>
      <c r="AT32" s="134"/>
      <c r="AU32" s="134"/>
      <c r="AV32" s="141">
        <f>IF(AJ31=0,0,AP31/AJ31)</f>
        <v>0</v>
      </c>
      <c r="AW32" s="141"/>
      <c r="AX32" s="142"/>
      <c r="AY32" s="228">
        <f>+AY31*12</f>
        <v>0</v>
      </c>
      <c r="AZ32" s="229"/>
      <c r="BA32" s="229"/>
      <c r="BB32" s="229"/>
      <c r="BC32" s="229"/>
      <c r="BD32" s="230"/>
      <c r="BE32" s="5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</row>
    <row r="33" spans="1:191" s="35" customFormat="1" ht="15" customHeight="1" x14ac:dyDescent="0.35">
      <c r="A33" s="31"/>
      <c r="B33" s="31"/>
      <c r="C33" s="33"/>
      <c r="D33" s="38"/>
      <c r="E33" s="38"/>
      <c r="F33" s="38"/>
      <c r="G33" s="38"/>
      <c r="H33" s="38"/>
      <c r="I33" s="38"/>
      <c r="J33" s="38"/>
      <c r="K33" s="38"/>
      <c r="L33" s="33"/>
      <c r="M33" s="33"/>
      <c r="N33" s="33"/>
      <c r="O33" s="38"/>
      <c r="P33" s="38"/>
      <c r="Q33" s="38"/>
      <c r="R33" s="38"/>
      <c r="S33" s="38"/>
      <c r="T33" s="38"/>
      <c r="U33" s="38"/>
      <c r="V33" s="38"/>
      <c r="W33" s="38"/>
      <c r="X33" s="211">
        <f>+X31*12</f>
        <v>0</v>
      </c>
      <c r="Y33" s="212"/>
      <c r="Z33" s="212"/>
      <c r="AA33" s="212"/>
      <c r="AB33" s="212"/>
      <c r="AC33" s="213"/>
      <c r="AD33" s="67"/>
      <c r="AE33" s="10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5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</row>
    <row r="34" spans="1:191" s="35" customFormat="1" ht="15" customHeight="1" x14ac:dyDescent="0.35">
      <c r="A34" s="31"/>
      <c r="B34" s="31"/>
      <c r="C34" s="32"/>
      <c r="D34" s="216" t="s">
        <v>17</v>
      </c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8"/>
      <c r="AE34" s="10"/>
      <c r="AF34" s="135" t="s">
        <v>45</v>
      </c>
      <c r="AG34" s="136"/>
      <c r="AH34" s="136"/>
      <c r="AI34" s="136"/>
      <c r="AJ34" s="277" t="s">
        <v>12</v>
      </c>
      <c r="AK34" s="277"/>
      <c r="AL34" s="277"/>
      <c r="AM34" s="277"/>
      <c r="AN34" s="277"/>
      <c r="AO34" s="277"/>
      <c r="AP34" s="155" t="s">
        <v>13</v>
      </c>
      <c r="AQ34" s="155" t="s">
        <v>13</v>
      </c>
      <c r="AR34" s="155"/>
      <c r="AS34" s="155"/>
      <c r="AT34" s="155"/>
      <c r="AU34" s="155"/>
      <c r="AV34" s="156" t="s">
        <v>14</v>
      </c>
      <c r="AW34" s="156"/>
      <c r="AX34" s="157"/>
      <c r="AY34" s="164"/>
      <c r="AZ34" s="165"/>
      <c r="BA34" s="165"/>
      <c r="BB34" s="165"/>
      <c r="BC34" s="165"/>
      <c r="BD34" s="166"/>
      <c r="BE34" s="5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</row>
    <row r="35" spans="1:191" s="35" customFormat="1" ht="15" customHeight="1" x14ac:dyDescent="0.35">
      <c r="A35" s="31"/>
      <c r="B35" s="31"/>
      <c r="C35" s="32"/>
      <c r="D35" s="150" t="s">
        <v>18</v>
      </c>
      <c r="E35" s="151"/>
      <c r="F35" s="151"/>
      <c r="G35" s="151"/>
      <c r="H35" s="151"/>
      <c r="I35" s="151"/>
      <c r="J35" s="151"/>
      <c r="K35" s="151"/>
      <c r="L35" s="152"/>
      <c r="M35" s="34"/>
      <c r="N35" s="150" t="s">
        <v>19</v>
      </c>
      <c r="O35" s="151"/>
      <c r="P35" s="151"/>
      <c r="Q35" s="151"/>
      <c r="R35" s="151"/>
      <c r="S35" s="151"/>
      <c r="T35" s="151"/>
      <c r="U35" s="151"/>
      <c r="V35" s="152"/>
      <c r="W35" s="72"/>
      <c r="X35" s="62" t="s">
        <v>20</v>
      </c>
      <c r="Y35" s="63"/>
      <c r="Z35" s="63"/>
      <c r="AA35" s="63"/>
      <c r="AB35" s="63"/>
      <c r="AC35" s="63"/>
      <c r="AD35" s="33"/>
      <c r="AE35" s="67"/>
      <c r="AF35" s="171" t="s">
        <v>43</v>
      </c>
      <c r="AG35" s="172"/>
      <c r="AH35" s="172"/>
      <c r="AI35" s="172"/>
      <c r="AJ35" s="279">
        <f>IF(AJ36=0,0,+AJ36/X31)</f>
        <v>0</v>
      </c>
      <c r="AK35" s="279"/>
      <c r="AL35" s="279"/>
      <c r="AM35" s="279"/>
      <c r="AN35" s="279"/>
      <c r="AO35" s="279"/>
      <c r="AP35" s="168">
        <f>IF(AP36=0,0,+AP36/X31)</f>
        <v>0</v>
      </c>
      <c r="AQ35" s="168"/>
      <c r="AR35" s="168"/>
      <c r="AS35" s="168"/>
      <c r="AT35" s="168"/>
      <c r="AU35" s="168"/>
      <c r="AV35" s="169"/>
      <c r="AW35" s="169"/>
      <c r="AX35" s="170"/>
      <c r="AY35" s="164"/>
      <c r="AZ35" s="165"/>
      <c r="BA35" s="165"/>
      <c r="BB35" s="165"/>
      <c r="BC35" s="165"/>
      <c r="BD35" s="166"/>
      <c r="BE35" s="5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</row>
    <row r="36" spans="1:191" s="35" customFormat="1" ht="15" customHeight="1" thickBot="1" x14ac:dyDescent="0.4">
      <c r="A36" s="31"/>
      <c r="B36" s="31"/>
      <c r="C36" s="32"/>
      <c r="D36" s="36"/>
      <c r="E36" s="36"/>
      <c r="F36" s="36"/>
      <c r="G36" s="36"/>
      <c r="H36" s="36"/>
      <c r="I36" s="36"/>
      <c r="J36" s="36"/>
      <c r="K36" s="36"/>
      <c r="L36" s="36"/>
      <c r="M36" s="34"/>
      <c r="N36" s="33"/>
      <c r="O36" s="58">
        <v>0</v>
      </c>
      <c r="P36" s="59"/>
      <c r="Q36" s="59"/>
      <c r="R36" s="59"/>
      <c r="S36" s="59"/>
      <c r="T36" s="59"/>
      <c r="U36" s="59"/>
      <c r="V36" s="59"/>
      <c r="W36" s="59"/>
      <c r="X36" s="36"/>
      <c r="Y36" s="36"/>
      <c r="Z36" s="36"/>
      <c r="AA36" s="36"/>
      <c r="AB36" s="36"/>
      <c r="AC36" s="68"/>
      <c r="AD36" s="33"/>
      <c r="AE36" s="67"/>
      <c r="AF36" s="122" t="s">
        <v>15</v>
      </c>
      <c r="AG36" s="123"/>
      <c r="AH36" s="123"/>
      <c r="AI36" s="123"/>
      <c r="AJ36" s="278">
        <f>+(D32*M32)*(+D37*(1+N37))</f>
        <v>0</v>
      </c>
      <c r="AK36" s="278"/>
      <c r="AL36" s="278"/>
      <c r="AM36" s="278"/>
      <c r="AN36" s="278"/>
      <c r="AO36" s="278"/>
      <c r="AP36" s="219">
        <f>+AJ36-((+D32*M32)*D37)-((+D32*M32)*K52)</f>
        <v>0</v>
      </c>
      <c r="AQ36" s="219"/>
      <c r="AR36" s="219"/>
      <c r="AS36" s="219"/>
      <c r="AT36" s="219"/>
      <c r="AU36" s="219"/>
      <c r="AV36" s="137"/>
      <c r="AW36" s="137"/>
      <c r="AX36" s="138"/>
      <c r="AY36" s="164"/>
      <c r="AZ36" s="165"/>
      <c r="BA36" s="165"/>
      <c r="BB36" s="165"/>
      <c r="BC36" s="165"/>
      <c r="BD36" s="166"/>
      <c r="BE36" s="5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</row>
    <row r="37" spans="1:191" s="35" customFormat="1" ht="15" customHeight="1" thickBot="1" x14ac:dyDescent="0.4">
      <c r="A37" s="31"/>
      <c r="B37" s="31"/>
      <c r="C37" s="64"/>
      <c r="D37" s="158">
        <v>0</v>
      </c>
      <c r="E37" s="159"/>
      <c r="F37" s="159"/>
      <c r="G37" s="159"/>
      <c r="H37" s="159"/>
      <c r="I37" s="159"/>
      <c r="J37" s="159"/>
      <c r="K37" s="159"/>
      <c r="L37" s="160"/>
      <c r="M37" s="34"/>
      <c r="N37" s="161">
        <f>+O36/100</f>
        <v>0</v>
      </c>
      <c r="O37" s="162"/>
      <c r="P37" s="162"/>
      <c r="Q37" s="163"/>
      <c r="R37" s="70"/>
      <c r="S37" s="175">
        <f>+D37*N37</f>
        <v>0</v>
      </c>
      <c r="T37" s="176"/>
      <c r="U37" s="176"/>
      <c r="V37" s="177"/>
      <c r="W37" s="71"/>
      <c r="X37" s="223">
        <v>0</v>
      </c>
      <c r="Y37" s="224"/>
      <c r="Z37" s="224"/>
      <c r="AA37" s="224"/>
      <c r="AB37" s="224"/>
      <c r="AC37" s="225"/>
      <c r="AD37" s="40"/>
      <c r="AE37" s="67"/>
      <c r="AF37" s="139" t="s">
        <v>16</v>
      </c>
      <c r="AG37" s="140"/>
      <c r="AH37" s="140"/>
      <c r="AI37" s="140"/>
      <c r="AJ37" s="280">
        <f>+AJ36*12</f>
        <v>0</v>
      </c>
      <c r="AK37" s="280"/>
      <c r="AL37" s="280"/>
      <c r="AM37" s="280"/>
      <c r="AN37" s="280"/>
      <c r="AO37" s="280"/>
      <c r="AP37" s="134">
        <f>+AP36*12</f>
        <v>0</v>
      </c>
      <c r="AQ37" s="134"/>
      <c r="AR37" s="134"/>
      <c r="AS37" s="134"/>
      <c r="AT37" s="134"/>
      <c r="AU37" s="134"/>
      <c r="AV37" s="141">
        <f>IF(AJ36=0,0,AP36/AJ36)</f>
        <v>0</v>
      </c>
      <c r="AW37" s="141"/>
      <c r="AX37" s="142"/>
      <c r="AY37" s="164"/>
      <c r="AZ37" s="165"/>
      <c r="BA37" s="165"/>
      <c r="BB37" s="165"/>
      <c r="BC37" s="165"/>
      <c r="BD37" s="166"/>
      <c r="BE37" s="5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</row>
    <row r="38" spans="1:191" s="35" customFormat="1" ht="15" customHeight="1" x14ac:dyDescent="0.35">
      <c r="A38" s="31"/>
      <c r="B38" s="31"/>
      <c r="C38" s="32"/>
      <c r="D38" s="65"/>
      <c r="E38" s="38"/>
      <c r="F38" s="38"/>
      <c r="G38" s="38"/>
      <c r="H38" s="38"/>
      <c r="I38" s="38"/>
      <c r="J38" s="38"/>
      <c r="K38" s="38"/>
      <c r="L38" s="38"/>
      <c r="M38" s="33"/>
      <c r="N38" s="33"/>
      <c r="O38" s="38"/>
      <c r="P38" s="38"/>
      <c r="Q38" s="38"/>
      <c r="R38" s="38"/>
      <c r="S38" s="38"/>
      <c r="T38" s="38"/>
      <c r="U38" s="38"/>
      <c r="V38" s="38"/>
      <c r="W38" s="66"/>
      <c r="X38" s="33"/>
      <c r="Y38" s="69"/>
      <c r="Z38" s="38"/>
      <c r="AA38" s="38"/>
      <c r="AB38" s="38"/>
      <c r="AC38" s="38"/>
      <c r="AD38" s="33"/>
      <c r="AE38" s="30"/>
      <c r="AF38" s="33"/>
      <c r="AG38" s="33"/>
      <c r="AH38" s="33"/>
      <c r="AI38" s="33"/>
      <c r="AJ38" s="112"/>
      <c r="AK38" s="112"/>
      <c r="AL38" s="112"/>
      <c r="AM38" s="112"/>
      <c r="AN38" s="112"/>
      <c r="AO38" s="112"/>
      <c r="AP38" s="33"/>
      <c r="AQ38" s="33"/>
      <c r="AR38" s="33"/>
      <c r="AS38" s="33"/>
      <c r="AT38" s="33"/>
      <c r="AU38" s="33"/>
      <c r="AV38" s="33"/>
      <c r="AW38" s="33"/>
      <c r="AX38" s="33"/>
      <c r="AY38" s="164"/>
      <c r="AZ38" s="165"/>
      <c r="BA38" s="165"/>
      <c r="BB38" s="165"/>
      <c r="BC38" s="165"/>
      <c r="BD38" s="166"/>
      <c r="BE38" s="5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</row>
    <row r="39" spans="1:191" s="35" customFormat="1" ht="15" customHeight="1" x14ac:dyDescent="0.35">
      <c r="A39" s="31"/>
      <c r="B39" s="31"/>
      <c r="C39" s="32"/>
      <c r="D39" s="220" t="s">
        <v>21</v>
      </c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2"/>
      <c r="AE39" s="33"/>
      <c r="AF39" s="135" t="s">
        <v>46</v>
      </c>
      <c r="AG39" s="136"/>
      <c r="AH39" s="136"/>
      <c r="AI39" s="136"/>
      <c r="AJ39" s="277" t="s">
        <v>12</v>
      </c>
      <c r="AK39" s="277"/>
      <c r="AL39" s="277"/>
      <c r="AM39" s="277"/>
      <c r="AN39" s="277"/>
      <c r="AO39" s="277"/>
      <c r="AP39" s="155" t="s">
        <v>13</v>
      </c>
      <c r="AQ39" s="155" t="s">
        <v>13</v>
      </c>
      <c r="AR39" s="155"/>
      <c r="AS39" s="155"/>
      <c r="AT39" s="155"/>
      <c r="AU39" s="155"/>
      <c r="AV39" s="156" t="s">
        <v>14</v>
      </c>
      <c r="AW39" s="156"/>
      <c r="AX39" s="157"/>
      <c r="AY39" s="164"/>
      <c r="AZ39" s="165"/>
      <c r="BA39" s="165"/>
      <c r="BB39" s="165"/>
      <c r="BC39" s="165"/>
      <c r="BD39" s="166"/>
      <c r="BE39" s="5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</row>
    <row r="40" spans="1:191" s="35" customFormat="1" ht="15" customHeight="1" x14ac:dyDescent="0.35">
      <c r="A40" s="31"/>
      <c r="B40" s="31"/>
      <c r="C40" s="32"/>
      <c r="D40" s="150" t="s">
        <v>22</v>
      </c>
      <c r="E40" s="151"/>
      <c r="F40" s="151"/>
      <c r="G40" s="151"/>
      <c r="H40" s="151"/>
      <c r="I40" s="151"/>
      <c r="J40" s="151"/>
      <c r="K40" s="151"/>
      <c r="L40" s="151"/>
      <c r="M40" s="152"/>
      <c r="N40" s="33"/>
      <c r="O40" s="153" t="s">
        <v>23</v>
      </c>
      <c r="P40" s="153"/>
      <c r="Q40" s="153"/>
      <c r="R40" s="153"/>
      <c r="S40" s="153"/>
      <c r="T40" s="153"/>
      <c r="U40" s="153"/>
      <c r="V40" s="153"/>
      <c r="W40" s="153"/>
      <c r="X40" s="153"/>
      <c r="Y40" s="41"/>
      <c r="Z40" s="42"/>
      <c r="AA40" s="42"/>
      <c r="AB40" s="42"/>
      <c r="AC40" s="42"/>
      <c r="AD40" s="33"/>
      <c r="AE40" s="39"/>
      <c r="AF40" s="171" t="s">
        <v>43</v>
      </c>
      <c r="AG40" s="172"/>
      <c r="AH40" s="172"/>
      <c r="AI40" s="172"/>
      <c r="AJ40" s="279">
        <f>IF(AJ41=0,0,+AJ41/X31)</f>
        <v>0</v>
      </c>
      <c r="AK40" s="279"/>
      <c r="AL40" s="279"/>
      <c r="AM40" s="279"/>
      <c r="AN40" s="279"/>
      <c r="AO40" s="279"/>
      <c r="AP40" s="168">
        <f>IF(AP41=0,0,+AP41/X31)</f>
        <v>0</v>
      </c>
      <c r="AQ40" s="168"/>
      <c r="AR40" s="168"/>
      <c r="AS40" s="168"/>
      <c r="AT40" s="168"/>
      <c r="AU40" s="168"/>
      <c r="AV40" s="169"/>
      <c r="AW40" s="169"/>
      <c r="AX40" s="170"/>
      <c r="AY40" s="164"/>
      <c r="AZ40" s="165"/>
      <c r="BA40" s="165"/>
      <c r="BB40" s="165"/>
      <c r="BC40" s="165"/>
      <c r="BD40" s="166"/>
      <c r="BE40" s="5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</row>
    <row r="41" spans="1:191" s="35" customFormat="1" ht="15" customHeight="1" thickBot="1" x14ac:dyDescent="0.4">
      <c r="A41" s="31"/>
      <c r="B41" s="31"/>
      <c r="C41" s="32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128"/>
      <c r="P41" s="129"/>
      <c r="Q41" s="129"/>
      <c r="R41" s="129"/>
      <c r="S41" s="129"/>
      <c r="T41" s="129"/>
      <c r="U41" s="129"/>
      <c r="V41" s="129"/>
      <c r="W41" s="129"/>
      <c r="X41" s="130"/>
      <c r="Y41" s="33"/>
      <c r="Z41" s="33"/>
      <c r="AA41" s="33"/>
      <c r="AB41" s="33"/>
      <c r="AC41" s="33"/>
      <c r="AD41" s="33"/>
      <c r="AE41" s="39"/>
      <c r="AF41" s="122" t="s">
        <v>15</v>
      </c>
      <c r="AG41" s="123"/>
      <c r="AH41" s="123"/>
      <c r="AI41" s="123"/>
      <c r="AJ41" s="278">
        <f>+O42*(+D32*M32)</f>
        <v>0</v>
      </c>
      <c r="AK41" s="278"/>
      <c r="AL41" s="278"/>
      <c r="AM41" s="278"/>
      <c r="AN41" s="278"/>
      <c r="AO41" s="278"/>
      <c r="AP41" s="219">
        <f>+AJ41-(+D42*(+D32*M32))</f>
        <v>0</v>
      </c>
      <c r="AQ41" s="219"/>
      <c r="AR41" s="219"/>
      <c r="AS41" s="219"/>
      <c r="AT41" s="219"/>
      <c r="AU41" s="219"/>
      <c r="AV41" s="137"/>
      <c r="AW41" s="137"/>
      <c r="AX41" s="138"/>
      <c r="AY41" s="164"/>
      <c r="AZ41" s="165"/>
      <c r="BA41" s="165"/>
      <c r="BB41" s="165"/>
      <c r="BC41" s="165"/>
      <c r="BD41" s="166"/>
      <c r="BE41" s="5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</row>
    <row r="42" spans="1:191" s="35" customFormat="1" ht="15" customHeight="1" thickBot="1" x14ac:dyDescent="0.4">
      <c r="A42" s="31"/>
      <c r="B42" s="31"/>
      <c r="C42" s="32"/>
      <c r="D42" s="117">
        <v>0</v>
      </c>
      <c r="E42" s="118"/>
      <c r="F42" s="118"/>
      <c r="G42" s="118"/>
      <c r="H42" s="118"/>
      <c r="I42" s="118"/>
      <c r="J42" s="118"/>
      <c r="K42" s="118"/>
      <c r="L42" s="118"/>
      <c r="M42" s="119"/>
      <c r="N42" s="33"/>
      <c r="O42" s="117">
        <v>0</v>
      </c>
      <c r="P42" s="118"/>
      <c r="Q42" s="118"/>
      <c r="R42" s="118"/>
      <c r="S42" s="118"/>
      <c r="T42" s="118"/>
      <c r="U42" s="118"/>
      <c r="V42" s="118"/>
      <c r="W42" s="118"/>
      <c r="X42" s="119"/>
      <c r="Y42" s="37"/>
      <c r="Z42" s="40"/>
      <c r="AA42" s="33"/>
      <c r="AB42" s="33"/>
      <c r="AC42" s="33"/>
      <c r="AD42" s="33"/>
      <c r="AE42" s="39"/>
      <c r="AF42" s="139" t="s">
        <v>16</v>
      </c>
      <c r="AG42" s="140"/>
      <c r="AH42" s="140"/>
      <c r="AI42" s="140"/>
      <c r="AJ42" s="280">
        <f>+AJ41*12</f>
        <v>0</v>
      </c>
      <c r="AK42" s="280"/>
      <c r="AL42" s="280"/>
      <c r="AM42" s="280"/>
      <c r="AN42" s="280"/>
      <c r="AO42" s="280"/>
      <c r="AP42" s="134">
        <f>+AP41*12</f>
        <v>0</v>
      </c>
      <c r="AQ42" s="134"/>
      <c r="AR42" s="134"/>
      <c r="AS42" s="134"/>
      <c r="AT42" s="134"/>
      <c r="AU42" s="134"/>
      <c r="AV42" s="141">
        <f>IF(AJ41=0,0,AP41/AJ41)</f>
        <v>0</v>
      </c>
      <c r="AW42" s="141"/>
      <c r="AX42" s="142"/>
      <c r="AY42" s="164"/>
      <c r="AZ42" s="165"/>
      <c r="BA42" s="165"/>
      <c r="BB42" s="165"/>
      <c r="BC42" s="165"/>
      <c r="BD42" s="166"/>
      <c r="BE42" s="5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</row>
    <row r="43" spans="1:191" s="35" customFormat="1" ht="15" customHeight="1" x14ac:dyDescent="0.35">
      <c r="A43" s="31"/>
      <c r="B43" s="31"/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42"/>
      <c r="V43" s="42"/>
      <c r="W43" s="42"/>
      <c r="X43" s="42"/>
      <c r="Y43" s="39"/>
      <c r="Z43" s="42"/>
      <c r="AA43" s="42"/>
      <c r="AB43" s="42"/>
      <c r="AC43" s="42"/>
      <c r="AD43" s="33"/>
      <c r="AE43" s="39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164"/>
      <c r="AZ43" s="165"/>
      <c r="BA43" s="165"/>
      <c r="BB43" s="165"/>
      <c r="BC43" s="165"/>
      <c r="BD43" s="166"/>
      <c r="BE43" s="5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</row>
    <row r="44" spans="1:191" s="35" customFormat="1" ht="15.5" x14ac:dyDescent="0.35">
      <c r="A44" s="31"/>
      <c r="B44" s="31"/>
      <c r="C44" s="32"/>
      <c r="D44" s="220" t="s">
        <v>24</v>
      </c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2"/>
      <c r="AE44" s="33"/>
      <c r="AF44" s="135" t="s">
        <v>47</v>
      </c>
      <c r="AG44" s="136"/>
      <c r="AH44" s="136"/>
      <c r="AI44" s="136"/>
      <c r="AJ44" s="155" t="s">
        <v>12</v>
      </c>
      <c r="AK44" s="155"/>
      <c r="AL44" s="155"/>
      <c r="AM44" s="155"/>
      <c r="AN44" s="155"/>
      <c r="AO44" s="155"/>
      <c r="AP44" s="155" t="s">
        <v>13</v>
      </c>
      <c r="AQ44" s="155" t="s">
        <v>13</v>
      </c>
      <c r="AR44" s="155"/>
      <c r="AS44" s="155"/>
      <c r="AT44" s="155"/>
      <c r="AU44" s="155"/>
      <c r="AV44" s="156" t="s">
        <v>14</v>
      </c>
      <c r="AW44" s="156"/>
      <c r="AX44" s="157"/>
      <c r="AY44" s="164"/>
      <c r="AZ44" s="165"/>
      <c r="BA44" s="165"/>
      <c r="BB44" s="165"/>
      <c r="BC44" s="165"/>
      <c r="BD44" s="166"/>
      <c r="BE44" s="5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</row>
    <row r="45" spans="1:191" s="35" customFormat="1" ht="15.75" customHeight="1" x14ac:dyDescent="0.35">
      <c r="A45" s="31"/>
      <c r="B45" s="31"/>
      <c r="C45" s="32"/>
      <c r="D45" s="150" t="s">
        <v>18</v>
      </c>
      <c r="E45" s="151"/>
      <c r="F45" s="151"/>
      <c r="G45" s="151"/>
      <c r="H45" s="151"/>
      <c r="I45" s="151"/>
      <c r="J45" s="151"/>
      <c r="K45" s="151"/>
      <c r="L45" s="151"/>
      <c r="M45" s="152"/>
      <c r="N45" s="39"/>
      <c r="O45" s="43" t="s">
        <v>25</v>
      </c>
      <c r="P45" s="33"/>
      <c r="Q45" s="33"/>
      <c r="R45" s="33"/>
      <c r="S45" s="33"/>
      <c r="T45" s="33"/>
      <c r="U45" s="33"/>
      <c r="V45" s="33"/>
      <c r="W45" s="33"/>
      <c r="X45" s="39"/>
      <c r="Y45" s="33"/>
      <c r="Z45" s="33"/>
      <c r="AA45" s="33"/>
      <c r="AB45" s="33"/>
      <c r="AC45" s="39"/>
      <c r="AD45" s="33"/>
      <c r="AE45" s="39"/>
      <c r="AF45" s="171" t="s">
        <v>43</v>
      </c>
      <c r="AG45" s="172"/>
      <c r="AH45" s="172"/>
      <c r="AI45" s="172"/>
      <c r="AJ45" s="168">
        <f>IF(AJ46=0,0,+AJ46/X31)</f>
        <v>0</v>
      </c>
      <c r="AK45" s="168"/>
      <c r="AL45" s="168"/>
      <c r="AM45" s="168"/>
      <c r="AN45" s="168"/>
      <c r="AO45" s="168"/>
      <c r="AP45" s="168">
        <f>IF(AP46=0,0,+AP46/X31)</f>
        <v>0</v>
      </c>
      <c r="AQ45" s="168"/>
      <c r="AR45" s="168"/>
      <c r="AS45" s="168"/>
      <c r="AT45" s="168"/>
      <c r="AU45" s="168"/>
      <c r="AV45" s="169"/>
      <c r="AW45" s="169"/>
      <c r="AX45" s="170"/>
      <c r="AY45" s="164"/>
      <c r="AZ45" s="165"/>
      <c r="BA45" s="165"/>
      <c r="BB45" s="165"/>
      <c r="BC45" s="165"/>
      <c r="BD45" s="166"/>
      <c r="BE45" s="5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</row>
    <row r="46" spans="1:191" s="35" customFormat="1" ht="15.75" customHeight="1" thickBot="1" x14ac:dyDescent="0.4">
      <c r="A46" s="31"/>
      <c r="B46" s="31"/>
      <c r="C46" s="32"/>
      <c r="D46" s="33">
        <v>0</v>
      </c>
      <c r="E46" s="33"/>
      <c r="F46" s="33"/>
      <c r="G46" s="33"/>
      <c r="H46" s="33"/>
      <c r="I46" s="33"/>
      <c r="J46" s="33"/>
      <c r="K46" s="33"/>
      <c r="L46" s="33"/>
      <c r="M46" s="33"/>
      <c r="N46" s="39"/>
      <c r="O46" s="33"/>
      <c r="P46" s="33"/>
      <c r="Q46" s="33"/>
      <c r="R46" s="33"/>
      <c r="S46" s="33"/>
      <c r="T46" s="33"/>
      <c r="U46" s="33"/>
      <c r="V46" s="33"/>
      <c r="W46" s="33"/>
      <c r="X46" s="39"/>
      <c r="Y46" s="33"/>
      <c r="Z46" s="33"/>
      <c r="AA46" s="33"/>
      <c r="AB46" s="33"/>
      <c r="AC46" s="39"/>
      <c r="AD46" s="33"/>
      <c r="AE46" s="39"/>
      <c r="AF46" s="122" t="s">
        <v>15</v>
      </c>
      <c r="AG46" s="123"/>
      <c r="AH46" s="123"/>
      <c r="AI46" s="123"/>
      <c r="AJ46" s="219">
        <f>+O47*X31</f>
        <v>0</v>
      </c>
      <c r="AK46" s="219"/>
      <c r="AL46" s="219"/>
      <c r="AM46" s="219"/>
      <c r="AN46" s="219"/>
      <c r="AO46" s="219"/>
      <c r="AP46" s="219">
        <f>+AJ46-(+D47*X31)-(+K55*X31)-(O47*X31)*K58-(((+O47-D47)*X31)*K61)</f>
        <v>0</v>
      </c>
      <c r="AQ46" s="219"/>
      <c r="AR46" s="219"/>
      <c r="AS46" s="219"/>
      <c r="AT46" s="219"/>
      <c r="AU46" s="219"/>
      <c r="AV46" s="137"/>
      <c r="AW46" s="137"/>
      <c r="AX46" s="138"/>
      <c r="AY46" s="164"/>
      <c r="AZ46" s="165"/>
      <c r="BA46" s="165"/>
      <c r="BB46" s="165"/>
      <c r="BC46" s="165"/>
      <c r="BD46" s="166"/>
      <c r="BE46" s="5"/>
      <c r="BF46" s="1"/>
      <c r="BG46" s="1"/>
      <c r="BH46" s="1"/>
      <c r="BI46" s="1"/>
      <c r="BJ46" s="1"/>
      <c r="BK46" s="226"/>
      <c r="BL46" s="204"/>
      <c r="BM46" s="205"/>
      <c r="BN46" s="203"/>
      <c r="BO46" s="204"/>
      <c r="BP46" s="205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</row>
    <row r="47" spans="1:191" s="35" customFormat="1" ht="15.75" customHeight="1" thickBot="1" x14ac:dyDescent="0.4">
      <c r="A47" s="31"/>
      <c r="B47" s="31"/>
      <c r="C47" s="32"/>
      <c r="D47" s="117">
        <v>432.25</v>
      </c>
      <c r="E47" s="118"/>
      <c r="F47" s="118"/>
      <c r="G47" s="118"/>
      <c r="H47" s="118"/>
      <c r="I47" s="118"/>
      <c r="J47" s="118"/>
      <c r="K47" s="118"/>
      <c r="L47" s="118"/>
      <c r="M47" s="119"/>
      <c r="N47" s="39"/>
      <c r="O47" s="117">
        <v>475</v>
      </c>
      <c r="P47" s="118"/>
      <c r="Q47" s="118"/>
      <c r="R47" s="118"/>
      <c r="S47" s="118"/>
      <c r="T47" s="118"/>
      <c r="U47" s="118"/>
      <c r="V47" s="118"/>
      <c r="W47" s="118"/>
      <c r="X47" s="119"/>
      <c r="Y47" s="37"/>
      <c r="Z47" s="33"/>
      <c r="AA47" s="33"/>
      <c r="AB47" s="33"/>
      <c r="AC47" s="39"/>
      <c r="AD47" s="33"/>
      <c r="AE47" s="39"/>
      <c r="AF47" s="139" t="s">
        <v>16</v>
      </c>
      <c r="AG47" s="140"/>
      <c r="AH47" s="140"/>
      <c r="AI47" s="140"/>
      <c r="AJ47" s="134">
        <f>+AJ46*12</f>
        <v>0</v>
      </c>
      <c r="AK47" s="134"/>
      <c r="AL47" s="134"/>
      <c r="AM47" s="134"/>
      <c r="AN47" s="134"/>
      <c r="AO47" s="134"/>
      <c r="AP47" s="134">
        <f>+AP46*12</f>
        <v>0</v>
      </c>
      <c r="AQ47" s="134"/>
      <c r="AR47" s="134"/>
      <c r="AS47" s="134"/>
      <c r="AT47" s="134"/>
      <c r="AU47" s="134"/>
      <c r="AV47" s="141">
        <f>IF(AJ46=0,0,AP46/AJ46)</f>
        <v>0</v>
      </c>
      <c r="AW47" s="141"/>
      <c r="AX47" s="142"/>
      <c r="AY47" s="164"/>
      <c r="AZ47" s="165"/>
      <c r="BA47" s="165"/>
      <c r="BB47" s="165"/>
      <c r="BC47" s="165"/>
      <c r="BD47" s="166"/>
      <c r="BE47" s="5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</row>
    <row r="48" spans="1:191" s="35" customFormat="1" ht="15.75" customHeight="1" x14ac:dyDescent="0.35">
      <c r="A48" s="31"/>
      <c r="B48" s="31"/>
      <c r="C48" s="32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9"/>
      <c r="AD48" s="33"/>
      <c r="AE48" s="39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164"/>
      <c r="AZ48" s="165"/>
      <c r="BA48" s="165"/>
      <c r="BB48" s="165"/>
      <c r="BC48" s="165"/>
      <c r="BD48" s="166"/>
      <c r="BE48" s="5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</row>
    <row r="49" spans="1:191" s="35" customFormat="1" ht="15.75" customHeight="1" thickBot="1" x14ac:dyDescent="0.4">
      <c r="A49" s="31"/>
      <c r="B49" s="31"/>
      <c r="C49" s="32"/>
      <c r="D49" s="104" t="s">
        <v>26</v>
      </c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9"/>
      <c r="AD49" s="33"/>
      <c r="AE49" s="39"/>
      <c r="AF49" s="240" t="s">
        <v>48</v>
      </c>
      <c r="AG49" s="241"/>
      <c r="AH49" s="241"/>
      <c r="AI49" s="241"/>
      <c r="AJ49" s="241"/>
      <c r="AK49" s="241"/>
      <c r="AL49" s="242"/>
      <c r="AM49" s="290" t="s">
        <v>43</v>
      </c>
      <c r="AN49" s="252"/>
      <c r="AO49" s="252"/>
      <c r="AP49" s="252"/>
      <c r="AQ49" s="252" t="s">
        <v>15</v>
      </c>
      <c r="AR49" s="252"/>
      <c r="AS49" s="252"/>
      <c r="AT49" s="252"/>
      <c r="AU49" s="252" t="s">
        <v>16</v>
      </c>
      <c r="AV49" s="252"/>
      <c r="AW49" s="252"/>
      <c r="AX49" s="253"/>
      <c r="AY49" s="165"/>
      <c r="AZ49" s="165"/>
      <c r="BA49" s="165"/>
      <c r="BB49" s="165"/>
      <c r="BC49" s="165"/>
      <c r="BD49" s="166"/>
      <c r="BE49" s="5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</row>
    <row r="50" spans="1:191" s="35" customFormat="1" ht="15.75" customHeight="1" thickBot="1" x14ac:dyDescent="0.4">
      <c r="A50" s="31"/>
      <c r="B50" s="31"/>
      <c r="C50" s="32"/>
      <c r="D50" s="44" t="s">
        <v>27</v>
      </c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9"/>
      <c r="AD50" s="33"/>
      <c r="AE50" s="39"/>
      <c r="AF50" s="243"/>
      <c r="AG50" s="244"/>
      <c r="AH50" s="244"/>
      <c r="AI50" s="244"/>
      <c r="AJ50" s="244"/>
      <c r="AK50" s="244"/>
      <c r="AL50" s="245"/>
      <c r="AM50" s="255">
        <f>IF(AQ50=0,0,+AQ50/X31)</f>
        <v>0</v>
      </c>
      <c r="AN50" s="254"/>
      <c r="AO50" s="254"/>
      <c r="AP50" s="254"/>
      <c r="AQ50" s="254">
        <f>(+K55*X31)+(O47*X31)*K58+(((+O47-D47)*X31)*K61)+(K52*X31)</f>
        <v>0</v>
      </c>
      <c r="AR50" s="254"/>
      <c r="AS50" s="254"/>
      <c r="AT50" s="254"/>
      <c r="AU50" s="248">
        <f>+AQ50*12</f>
        <v>0</v>
      </c>
      <c r="AV50" s="248"/>
      <c r="AW50" s="248"/>
      <c r="AX50" s="249"/>
      <c r="AY50" s="165"/>
      <c r="AZ50" s="165"/>
      <c r="BA50" s="165"/>
      <c r="BB50" s="165"/>
      <c r="BC50" s="165"/>
      <c r="BD50" s="166"/>
      <c r="BE50" s="5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</row>
    <row r="51" spans="1:191" s="35" customFormat="1" ht="15.5" x14ac:dyDescent="0.35">
      <c r="A51" s="31"/>
      <c r="B51" s="31"/>
      <c r="C51" s="32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9"/>
      <c r="AD51" s="36"/>
      <c r="AE51" s="42"/>
      <c r="AF51" s="77"/>
      <c r="AG51" s="77"/>
      <c r="AH51" s="77"/>
      <c r="AI51" s="77"/>
      <c r="AJ51" s="77"/>
      <c r="AK51" s="77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Z51" s="79"/>
      <c r="BA51" s="79"/>
      <c r="BB51" s="79"/>
      <c r="BC51" s="79"/>
      <c r="BD51" s="79"/>
      <c r="BE51" s="5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</row>
    <row r="52" spans="1:191" s="35" customFormat="1" ht="15.5" x14ac:dyDescent="0.35">
      <c r="A52" s="31"/>
      <c r="B52" s="31"/>
      <c r="C52" s="32"/>
      <c r="D52" s="33"/>
      <c r="E52" s="33"/>
      <c r="F52" s="33"/>
      <c r="G52" s="33"/>
      <c r="H52" s="33"/>
      <c r="I52" s="33"/>
      <c r="J52" s="33"/>
      <c r="K52" s="117">
        <v>0</v>
      </c>
      <c r="L52" s="120"/>
      <c r="M52" s="120"/>
      <c r="N52" s="120"/>
      <c r="O52" s="120"/>
      <c r="P52" s="120"/>
      <c r="Q52" s="120"/>
      <c r="R52" s="120"/>
      <c r="S52" s="120"/>
      <c r="T52" s="121"/>
      <c r="U52" s="33"/>
      <c r="V52" s="33"/>
      <c r="W52" s="33"/>
      <c r="X52" s="33"/>
      <c r="Y52" s="33"/>
      <c r="Z52" s="33"/>
      <c r="AA52" s="33"/>
      <c r="AB52" s="33"/>
      <c r="AC52" s="39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2"/>
      <c r="AU52" s="33"/>
      <c r="AV52" s="33"/>
      <c r="AW52" s="33"/>
      <c r="AX52" s="33"/>
      <c r="AY52" s="153" t="s">
        <v>12</v>
      </c>
      <c r="AZ52" s="153"/>
      <c r="BA52" s="153"/>
      <c r="BB52" s="153" t="s">
        <v>35</v>
      </c>
      <c r="BC52" s="153"/>
      <c r="BD52" s="153"/>
      <c r="BE52" s="5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</row>
    <row r="53" spans="1:191" s="35" customFormat="1" ht="15.5" x14ac:dyDescent="0.35">
      <c r="A53" s="31"/>
      <c r="B53" s="31"/>
      <c r="C53" s="32"/>
      <c r="D53" s="44" t="s">
        <v>28</v>
      </c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9"/>
      <c r="AD53" s="2" t="s">
        <v>38</v>
      </c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246">
        <v>0.1</v>
      </c>
      <c r="AP53" s="246"/>
      <c r="AQ53" s="33" t="s">
        <v>36</v>
      </c>
      <c r="AR53" s="131">
        <f>IF(M32&lt;=0.9,+M32+AO53,0)</f>
        <v>0</v>
      </c>
      <c r="AS53" s="132"/>
      <c r="AT53" s="2" t="s">
        <v>37</v>
      </c>
      <c r="AU53" s="33"/>
      <c r="AV53" s="33"/>
      <c r="AW53" s="33"/>
      <c r="AX53" s="33"/>
      <c r="AY53" s="247">
        <f>IF(M32&gt;=0.91,0,IF(M32=0,0,+(+AJ$32/X$33)*((D$32*12)*AO53)))</f>
        <v>0</v>
      </c>
      <c r="AZ53" s="247"/>
      <c r="BA53" s="247"/>
      <c r="BB53" s="247">
        <f>IF(M32&gt;=0.91,0,IF(M32=0,0,+(+AP$32/X$33)*(D$32*12)*AO53))</f>
        <v>0</v>
      </c>
      <c r="BC53" s="247"/>
      <c r="BD53" s="247"/>
      <c r="BE53" s="5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</row>
    <row r="54" spans="1:191" s="7" customFormat="1" ht="15.75" customHeight="1" x14ac:dyDescent="0.35">
      <c r="A54" s="1"/>
      <c r="B54" s="1"/>
      <c r="C54" s="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15"/>
      <c r="X54" s="15"/>
      <c r="Y54" s="15"/>
      <c r="Z54" s="15"/>
      <c r="AA54" s="15"/>
      <c r="AB54" s="15"/>
      <c r="AC54" s="15"/>
      <c r="AD54" s="2" t="s">
        <v>38</v>
      </c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246">
        <v>0.2</v>
      </c>
      <c r="AP54" s="246"/>
      <c r="AQ54" s="33" t="s">
        <v>36</v>
      </c>
      <c r="AR54" s="131">
        <f>IF(M32&lt;=0.8,+M32+AO54,0)</f>
        <v>0</v>
      </c>
      <c r="AS54" s="132"/>
      <c r="AT54" s="2" t="s">
        <v>37</v>
      </c>
      <c r="AU54" s="33"/>
      <c r="AV54" s="33"/>
      <c r="AW54" s="33"/>
      <c r="AX54" s="33"/>
      <c r="AY54" s="247">
        <f>IF(M32&gt;=0.81,0,IF(M32=0,0,+(+AJ$32/X$33)*((D$32*12)*AO54)))</f>
        <v>0</v>
      </c>
      <c r="AZ54" s="247"/>
      <c r="BA54" s="247"/>
      <c r="BB54" s="247">
        <f>IF(M32&gt;=0.81,0,IF(M32=0,0,+(+AP$32/X$33)*(D$32*12)*AO54))</f>
        <v>0</v>
      </c>
      <c r="BC54" s="247"/>
      <c r="BD54" s="247"/>
      <c r="BE54" s="5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</row>
    <row r="55" spans="1:191" s="35" customFormat="1" ht="15.5" x14ac:dyDescent="0.35">
      <c r="A55" s="31"/>
      <c r="B55" s="31"/>
      <c r="C55" s="32"/>
      <c r="D55" s="33"/>
      <c r="E55" s="33"/>
      <c r="F55" s="33"/>
      <c r="G55" s="33"/>
      <c r="H55" s="33"/>
      <c r="I55" s="33"/>
      <c r="J55" s="33"/>
      <c r="K55" s="117">
        <v>0</v>
      </c>
      <c r="L55" s="120"/>
      <c r="M55" s="120"/>
      <c r="N55" s="120"/>
      <c r="O55" s="120"/>
      <c r="P55" s="120"/>
      <c r="Q55" s="120"/>
      <c r="R55" s="120"/>
      <c r="S55" s="120"/>
      <c r="T55" s="121"/>
      <c r="U55" s="33"/>
      <c r="V55" s="33"/>
      <c r="W55" s="33"/>
      <c r="X55" s="33"/>
      <c r="Y55" s="33"/>
      <c r="Z55" s="33"/>
      <c r="AA55" s="33"/>
      <c r="AB55" s="33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5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</row>
    <row r="56" spans="1:191" s="35" customFormat="1" ht="15.75" customHeight="1" x14ac:dyDescent="0.35">
      <c r="A56" s="31"/>
      <c r="B56" s="31"/>
      <c r="C56" s="32"/>
      <c r="D56" s="44" t="s">
        <v>29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W56" s="33"/>
      <c r="X56" s="33"/>
      <c r="Y56" s="33"/>
      <c r="Z56" s="33"/>
      <c r="AA56" s="33"/>
      <c r="AB56" s="33"/>
      <c r="AC56" s="33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5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</row>
    <row r="57" spans="1:191" s="35" customFormat="1" ht="15.75" customHeight="1" x14ac:dyDescent="0.35">
      <c r="A57" s="31"/>
      <c r="B57" s="31"/>
      <c r="C57" s="32"/>
      <c r="D57" s="33"/>
      <c r="E57" s="33"/>
      <c r="F57" s="33"/>
      <c r="G57" s="33"/>
      <c r="H57" s="33"/>
      <c r="I57" s="33"/>
      <c r="J57" s="33"/>
      <c r="K57" s="73">
        <v>0</v>
      </c>
      <c r="L57" s="56"/>
      <c r="M57" s="56"/>
      <c r="N57" s="56"/>
      <c r="O57" s="56"/>
      <c r="P57" s="56"/>
      <c r="Q57" s="56"/>
      <c r="R57" s="56"/>
      <c r="S57" s="56"/>
      <c r="T57" s="57"/>
      <c r="U57" s="33"/>
      <c r="V57" s="15"/>
      <c r="W57" s="33"/>
      <c r="X57" s="33"/>
      <c r="Y57" s="33"/>
      <c r="Z57" s="33"/>
      <c r="AA57" s="33"/>
      <c r="AB57" s="33"/>
      <c r="AC57" s="33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</row>
    <row r="58" spans="1:191" s="7" customFormat="1" ht="15.75" customHeight="1" x14ac:dyDescent="0.35">
      <c r="A58" s="1"/>
      <c r="B58" s="1"/>
      <c r="C58" s="8"/>
      <c r="D58" s="33"/>
      <c r="E58" s="33"/>
      <c r="F58" s="33"/>
      <c r="G58" s="33"/>
      <c r="H58" s="33"/>
      <c r="I58" s="33"/>
      <c r="J58" s="33"/>
      <c r="K58" s="125">
        <f>+K57/100</f>
        <v>0</v>
      </c>
      <c r="L58" s="126"/>
      <c r="M58" s="126"/>
      <c r="N58" s="126"/>
      <c r="O58" s="126"/>
      <c r="P58" s="126"/>
      <c r="Q58" s="126"/>
      <c r="R58" s="126"/>
      <c r="S58" s="126"/>
      <c r="T58" s="127"/>
      <c r="U58" s="33"/>
      <c r="V58" s="33"/>
      <c r="W58" s="15"/>
      <c r="X58" s="15"/>
      <c r="Y58" s="15"/>
      <c r="Z58" s="15"/>
      <c r="AA58" s="15"/>
      <c r="AB58" s="15"/>
      <c r="AC58" s="15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</row>
    <row r="59" spans="1:191" s="35" customFormat="1" ht="15.75" customHeight="1" x14ac:dyDescent="0.35">
      <c r="A59" s="31"/>
      <c r="B59" s="31"/>
      <c r="C59" s="32"/>
      <c r="D59" s="44" t="s">
        <v>30</v>
      </c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</row>
    <row r="60" spans="1:191" s="35" customFormat="1" ht="15.75" customHeight="1" x14ac:dyDescent="0.35">
      <c r="A60" s="31"/>
      <c r="B60" s="31"/>
      <c r="C60" s="32"/>
      <c r="D60" s="33"/>
      <c r="E60" s="33"/>
      <c r="F60" s="33"/>
      <c r="G60" s="33"/>
      <c r="H60" s="33"/>
      <c r="I60" s="33"/>
      <c r="J60" s="33"/>
      <c r="K60" s="73">
        <v>0</v>
      </c>
      <c r="L60" s="74"/>
      <c r="M60" s="74"/>
      <c r="N60" s="74"/>
      <c r="O60" s="74"/>
      <c r="P60" s="74"/>
      <c r="Q60" s="74"/>
      <c r="R60" s="74"/>
      <c r="S60" s="74"/>
      <c r="T60" s="75"/>
      <c r="U60" s="33"/>
      <c r="V60" s="33"/>
      <c r="W60" s="33"/>
      <c r="X60" s="33"/>
      <c r="Y60" s="33"/>
      <c r="Z60" s="33"/>
      <c r="AA60" s="33"/>
      <c r="AB60" s="33"/>
      <c r="AC60" s="33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</row>
    <row r="61" spans="1:191" s="35" customFormat="1" ht="15.75" customHeight="1" x14ac:dyDescent="0.35">
      <c r="A61" s="31"/>
      <c r="B61" s="31"/>
      <c r="C61" s="32"/>
      <c r="D61" s="33"/>
      <c r="E61" s="33"/>
      <c r="F61" s="33"/>
      <c r="G61" s="33"/>
      <c r="H61" s="33"/>
      <c r="I61" s="33"/>
      <c r="J61" s="33"/>
      <c r="K61" s="125">
        <f>+K60/100</f>
        <v>0</v>
      </c>
      <c r="L61" s="126"/>
      <c r="M61" s="126"/>
      <c r="N61" s="126"/>
      <c r="O61" s="126"/>
      <c r="P61" s="126"/>
      <c r="Q61" s="126"/>
      <c r="R61" s="126"/>
      <c r="S61" s="126"/>
      <c r="T61" s="127"/>
      <c r="U61" s="33"/>
      <c r="W61" s="33"/>
      <c r="X61" s="33"/>
      <c r="Y61" s="33"/>
      <c r="Z61" s="33"/>
      <c r="AA61" s="33"/>
      <c r="AB61" s="33"/>
      <c r="AC61" s="33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</row>
    <row r="62" spans="1:191" s="7" customFormat="1" ht="15.75" customHeight="1" x14ac:dyDescent="0.35">
      <c r="A62" s="1"/>
      <c r="B62" s="1"/>
      <c r="C62" s="8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15"/>
      <c r="Z62" s="15"/>
      <c r="AA62" s="15"/>
      <c r="AB62" s="15"/>
      <c r="AC62" s="15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</row>
    <row r="63" spans="1:191" s="35" customFormat="1" ht="15.5" x14ac:dyDescent="0.35">
      <c r="A63" s="31"/>
      <c r="B63" s="31"/>
      <c r="C63" s="32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46"/>
      <c r="AC63" s="46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</row>
    <row r="64" spans="1:191" s="35" customFormat="1" ht="15.5" x14ac:dyDescent="0.35">
      <c r="A64" s="31"/>
      <c r="B64" s="31"/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46"/>
      <c r="AC64" s="46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</row>
    <row r="65" spans="1:191" s="35" customFormat="1" ht="15.5" x14ac:dyDescent="0.35">
      <c r="A65" s="31"/>
      <c r="B65" s="31"/>
      <c r="C65" s="32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</row>
    <row r="66" spans="1:191" s="46" customFormat="1" ht="15.5" x14ac:dyDescent="0.35">
      <c r="A66" s="1"/>
      <c r="B66" s="1"/>
      <c r="C66" s="45"/>
      <c r="AJ66" s="80" t="s">
        <v>34</v>
      </c>
      <c r="AK66" s="80" t="s">
        <v>33</v>
      </c>
      <c r="AL66" s="81"/>
      <c r="AM66" s="81"/>
      <c r="AN66" s="81"/>
      <c r="AO66" s="82"/>
      <c r="AP66" s="80" t="s">
        <v>39</v>
      </c>
      <c r="AQ66" s="82"/>
      <c r="AR66" s="82"/>
      <c r="AS66" s="82"/>
      <c r="AT66" s="80" t="s">
        <v>20</v>
      </c>
      <c r="AU66" s="82"/>
      <c r="AV66" s="82"/>
      <c r="AW66" s="82"/>
      <c r="AX66" s="82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</row>
    <row r="67" spans="1:191" s="46" customFormat="1" ht="15.5" x14ac:dyDescent="0.35">
      <c r="A67" s="1"/>
      <c r="B67" s="1"/>
      <c r="C67" s="60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J67" s="83" t="e">
        <f>+((AJ32/X33)*(+D32*12))-AJ32</f>
        <v>#DIV/0!</v>
      </c>
      <c r="AK67" s="84">
        <f>+AJ32</f>
        <v>0</v>
      </c>
      <c r="AL67" s="81"/>
      <c r="AM67" s="81"/>
      <c r="AN67" s="81"/>
      <c r="AO67" s="85"/>
      <c r="AP67" s="86" t="e">
        <f>+AP68/AT68</f>
        <v>#DIV/0!</v>
      </c>
      <c r="AQ67" s="81"/>
      <c r="AR67" s="81"/>
      <c r="AS67" s="81"/>
      <c r="AT67" s="86">
        <v>1</v>
      </c>
      <c r="AU67" s="82"/>
      <c r="AV67" s="81"/>
      <c r="AW67" s="81"/>
      <c r="AX67" s="81"/>
      <c r="AY67" s="33"/>
      <c r="BD67" s="6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</row>
    <row r="68" spans="1:191" s="46" customFormat="1" ht="15.5" x14ac:dyDescent="0.35">
      <c r="A68" s="1"/>
      <c r="B68" s="1"/>
      <c r="C68" s="60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J68" s="87" t="s">
        <v>34</v>
      </c>
      <c r="AK68" s="88" t="s">
        <v>33</v>
      </c>
      <c r="AL68" s="81"/>
      <c r="AM68" s="81"/>
      <c r="AN68" s="81"/>
      <c r="AO68" s="89"/>
      <c r="AP68" s="90">
        <f>+D37</f>
        <v>0</v>
      </c>
      <c r="AQ68" s="81"/>
      <c r="AR68" s="81"/>
      <c r="AS68" s="81"/>
      <c r="AT68" s="90">
        <f>+X37</f>
        <v>0</v>
      </c>
      <c r="AU68" s="82"/>
      <c r="AV68" s="81"/>
      <c r="AW68" s="81"/>
      <c r="AX68" s="81"/>
      <c r="AY68" s="33"/>
      <c r="BD68" s="6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</row>
    <row r="69" spans="1:191" s="46" customFormat="1" x14ac:dyDescent="0.35">
      <c r="A69" s="1"/>
      <c r="B69" s="1"/>
      <c r="C69" s="60"/>
      <c r="D69" s="47"/>
      <c r="E69" s="47"/>
      <c r="F69" s="47"/>
      <c r="G69" s="47"/>
      <c r="H69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G69" s="47"/>
      <c r="AH69" s="47"/>
      <c r="AI69" s="47"/>
      <c r="AJ69" s="83" t="e">
        <f>+((AP32/X33)*(+D32*12))-AP32</f>
        <v>#DIV/0!</v>
      </c>
      <c r="AK69" s="84">
        <f>+AP32</f>
        <v>0</v>
      </c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47"/>
      <c r="AZ69" s="47"/>
      <c r="BA69" s="47"/>
      <c r="BB69" s="47"/>
      <c r="BC69" s="47"/>
      <c r="BD69" s="6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</row>
    <row r="70" spans="1:191" s="46" customFormat="1" x14ac:dyDescent="0.35">
      <c r="A70" s="1"/>
      <c r="B70" s="1"/>
      <c r="C70" s="60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BD70" s="6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</row>
    <row r="71" spans="1:191" s="46" customFormat="1" x14ac:dyDescent="0.35">
      <c r="A71" s="1"/>
      <c r="B71" s="1"/>
      <c r="C71" s="60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BD71" s="6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</row>
    <row r="72" spans="1:191" s="46" customFormat="1" x14ac:dyDescent="0.35">
      <c r="A72" s="1"/>
      <c r="B72" s="1"/>
      <c r="C72" s="60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BD72" s="6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</row>
    <row r="73" spans="1:191" s="46" customFormat="1" x14ac:dyDescent="0.35">
      <c r="A73" s="1"/>
      <c r="B73" s="1"/>
      <c r="C73" s="60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6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</row>
    <row r="74" spans="1:191" s="46" customFormat="1" x14ac:dyDescent="0.35">
      <c r="A74" s="1"/>
      <c r="B74" s="1"/>
      <c r="C74" s="60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6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</row>
    <row r="75" spans="1:191" s="46" customFormat="1" x14ac:dyDescent="0.35">
      <c r="A75" s="1"/>
      <c r="B75" s="1"/>
      <c r="C75" s="60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6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</row>
    <row r="76" spans="1:191" s="46" customFormat="1" x14ac:dyDescent="0.35">
      <c r="A76" s="1"/>
      <c r="B76" s="1"/>
      <c r="C76" s="76"/>
      <c r="BE76" s="5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</row>
    <row r="77" spans="1:191" s="46" customFormat="1" ht="15" thickBot="1" x14ac:dyDescent="0.4">
      <c r="A77" s="1"/>
      <c r="B77" s="1"/>
      <c r="C77" s="94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6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</row>
    <row r="78" spans="1:191" s="46" customFormat="1" ht="15" thickBot="1" x14ac:dyDescent="0.4">
      <c r="A78" s="1"/>
      <c r="B78" s="1"/>
      <c r="C78" s="92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</row>
    <row r="79" spans="1:191" s="46" customFormat="1" x14ac:dyDescent="0.35">
      <c r="A79" s="1"/>
      <c r="B79" s="1"/>
      <c r="C79" s="48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</row>
    <row r="80" spans="1:191" s="46" customFormat="1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</row>
    <row r="81" spans="1:119" s="46" customFormat="1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</row>
    <row r="82" spans="1:119" s="46" customFormat="1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</row>
    <row r="83" spans="1:119" s="46" customForma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</row>
    <row r="84" spans="1:119" s="46" customFormat="1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</row>
    <row r="85" spans="1:119" s="46" customFormat="1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</row>
    <row r="86" spans="1:119" s="46" customFormat="1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</row>
    <row r="87" spans="1:119" s="46" customForma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</row>
    <row r="88" spans="1:119" s="46" customFormat="1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</row>
    <row r="89" spans="1:119" s="46" customFormat="1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</row>
    <row r="90" spans="1:119" s="46" customFormat="1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</row>
    <row r="91" spans="1:119" s="46" customForma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</row>
    <row r="92" spans="1:119" s="46" customFormat="1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</row>
    <row r="93" spans="1:119" s="46" customFormat="1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</row>
    <row r="94" spans="1:119" s="46" customFormat="1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</row>
    <row r="95" spans="1:119" s="46" customForma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</row>
    <row r="96" spans="1:119" s="46" customFormat="1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</row>
    <row r="97" spans="1:119" s="46" customFormat="1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</row>
    <row r="98" spans="1:119" s="46" customFormat="1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</row>
    <row r="99" spans="1:119" s="46" customForma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</row>
    <row r="100" spans="1:119" s="46" customFormat="1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</row>
    <row r="101" spans="1:119" s="46" customFormat="1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</row>
    <row r="102" spans="1:119" s="46" customFormat="1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</row>
    <row r="103" spans="1:119" s="46" customForma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</row>
    <row r="104" spans="1:119" s="46" customFormat="1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</row>
    <row r="105" spans="1:119" s="46" customForma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</row>
    <row r="106" spans="1:119" s="46" customFormat="1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</row>
    <row r="107" spans="1:119" s="46" customForma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</row>
    <row r="108" spans="1:119" s="46" customFormat="1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</row>
    <row r="109" spans="1:119" s="46" customFormat="1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</row>
    <row r="110" spans="1:119" s="46" customFormat="1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</row>
    <row r="111" spans="1:119" s="46" customForma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</row>
    <row r="112" spans="1:119" s="46" customFormat="1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</row>
    <row r="113" spans="1:119" s="46" customFormat="1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</row>
    <row r="114" spans="1:119" s="46" customFormat="1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</row>
    <row r="115" spans="1:119" s="46" customForma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</row>
    <row r="116" spans="1:119" s="46" customFormat="1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</row>
    <row r="117" spans="1:119" s="46" customFormat="1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</row>
    <row r="118" spans="1:119" s="46" customFormat="1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</row>
    <row r="119" spans="1:119" s="46" customForma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</row>
    <row r="120" spans="1:119" s="46" customFormat="1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</row>
    <row r="121" spans="1:119" s="46" customFormat="1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</row>
    <row r="122" spans="1:119" s="46" customFormat="1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</row>
    <row r="123" spans="1:119" s="46" customForma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</row>
    <row r="124" spans="1:119" s="46" customFormat="1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</row>
    <row r="125" spans="1:119" s="46" customFormat="1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</row>
    <row r="126" spans="1:119" s="46" customFormat="1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</row>
    <row r="127" spans="1:119" s="46" customFormat="1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</row>
    <row r="128" spans="1:119" s="46" customFormat="1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</row>
    <row r="129" spans="1:119" s="46" customFormat="1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</row>
    <row r="130" spans="1:119" s="46" customFormat="1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</row>
    <row r="131" spans="1:119" s="46" customFormat="1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</row>
    <row r="132" spans="1:119" s="46" customFormat="1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</row>
    <row r="133" spans="1:119" s="46" customFormat="1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</row>
    <row r="134" spans="1:119" s="46" customFormat="1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</row>
    <row r="135" spans="1:119" s="46" customFormat="1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</row>
    <row r="136" spans="1:119" s="46" customFormat="1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</row>
    <row r="137" spans="1:119" s="46" customFormat="1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</row>
    <row r="138" spans="1:119" s="46" customFormat="1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</row>
    <row r="139" spans="1:119" s="46" customFormat="1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</row>
    <row r="140" spans="1:119" s="46" customFormat="1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</row>
    <row r="141" spans="1:119" s="46" customFormat="1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</row>
    <row r="142" spans="1:119" s="46" customFormat="1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</row>
    <row r="143" spans="1:119" s="46" customFormat="1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</row>
    <row r="144" spans="1:119" s="46" customFormat="1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</row>
    <row r="145" spans="1:119" s="46" customFormat="1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</row>
    <row r="146" spans="1:119" s="46" customFormat="1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</row>
    <row r="147" spans="1:119" s="46" customFormat="1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</row>
    <row r="148" spans="1:119" s="46" customFormat="1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</row>
    <row r="149" spans="1:119" s="46" customFormat="1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</row>
    <row r="150" spans="1:119" s="46" customFormat="1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</row>
    <row r="151" spans="1:119" s="46" customFormat="1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</row>
    <row r="152" spans="1:119" s="46" customFormat="1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</row>
    <row r="153" spans="1:119" s="46" customFormat="1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</row>
    <row r="154" spans="1:119" s="46" customFormat="1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</row>
    <row r="155" spans="1:119" s="46" customFormat="1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</row>
    <row r="156" spans="1:119" s="46" customFormat="1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</row>
    <row r="157" spans="1:119" s="46" customFormat="1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</row>
    <row r="158" spans="1:119" s="46" customFormat="1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</row>
    <row r="159" spans="1:119" s="46" customFormat="1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</row>
    <row r="160" spans="1:119" s="46" customFormat="1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</row>
    <row r="161" spans="1:119" s="46" customFormat="1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</row>
    <row r="162" spans="1:119" s="46" customFormat="1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</row>
    <row r="163" spans="1:119" s="46" customFormat="1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</row>
    <row r="164" spans="1:119" s="46" customFormat="1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</row>
    <row r="165" spans="1:119" s="46" customFormat="1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</row>
    <row r="166" spans="1:119" s="46" customFormat="1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</row>
    <row r="167" spans="1:119" s="46" customFormat="1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</row>
    <row r="168" spans="1:119" s="46" customFormat="1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</row>
    <row r="169" spans="1:119" s="46" customFormat="1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</row>
    <row r="170" spans="1:119" s="46" customFormat="1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</row>
    <row r="171" spans="1:119" s="46" customFormat="1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</row>
    <row r="172" spans="1:119" s="46" customFormat="1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</row>
    <row r="173" spans="1:119" s="46" customFormat="1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</row>
    <row r="174" spans="1:119" s="46" customFormat="1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</row>
    <row r="175" spans="1:119" s="46" customFormat="1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</row>
    <row r="176" spans="1:119" s="46" customFormat="1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</row>
    <row r="177" spans="1:119" s="46" customFormat="1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</row>
    <row r="178" spans="1:119" s="46" customFormat="1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</row>
    <row r="179" spans="1:119" s="46" customFormat="1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</row>
    <row r="180" spans="1:119" s="46" customFormat="1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</row>
    <row r="181" spans="1:119" s="46" customFormat="1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</row>
    <row r="182" spans="1:119" s="46" customFormat="1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</row>
    <row r="183" spans="1:119" s="46" customFormat="1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</row>
    <row r="184" spans="1:119" s="46" customFormat="1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</row>
    <row r="185" spans="1:119" s="46" customFormat="1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</row>
    <row r="186" spans="1:119" s="46" customFormat="1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</row>
    <row r="187" spans="1:119" s="46" customFormat="1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</row>
    <row r="188" spans="1:119" s="46" customFormat="1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</row>
    <row r="189" spans="1:119" s="46" customFormat="1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</row>
    <row r="190" spans="1:119" s="46" customFormat="1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</row>
    <row r="191" spans="1:119" s="46" customFormat="1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</row>
    <row r="192" spans="1:119" s="46" customFormat="1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</row>
    <row r="193" spans="1:119" s="46" customFormat="1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</row>
    <row r="194" spans="1:119" s="46" customFormat="1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</row>
    <row r="195" spans="1:119" s="46" customFormat="1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</row>
    <row r="196" spans="1:119" s="46" customFormat="1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</row>
    <row r="197" spans="1:119" s="46" customFormat="1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</row>
    <row r="198" spans="1:119" s="46" customFormat="1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</row>
    <row r="199" spans="1:119" s="46" customFormat="1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</row>
    <row r="200" spans="1:119" s="46" customFormat="1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</row>
    <row r="201" spans="1:119" s="46" customFormat="1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</row>
    <row r="202" spans="1:119" s="46" customFormat="1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</row>
    <row r="203" spans="1:119" s="46" customFormat="1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</row>
    <row r="204" spans="1:119" s="46" customFormat="1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</row>
    <row r="205" spans="1:119" s="46" customFormat="1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</row>
    <row r="206" spans="1:119" s="46" customFormat="1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</row>
    <row r="207" spans="1:119" s="46" customFormat="1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</row>
    <row r="208" spans="1:119" s="46" customFormat="1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</row>
    <row r="209" spans="1:119" s="46" customFormat="1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</row>
    <row r="210" spans="1:119" s="46" customFormat="1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</row>
    <row r="211" spans="1:119" s="46" customFormat="1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</row>
    <row r="212" spans="1:119" s="46" customFormat="1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</row>
    <row r="213" spans="1:119" s="46" customFormat="1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</row>
    <row r="214" spans="1:119" s="46" customFormat="1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</row>
    <row r="215" spans="1:119" s="46" customFormat="1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</row>
    <row r="216" spans="1:119" s="46" customFormat="1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</row>
    <row r="217" spans="1:119" s="46" customFormat="1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</row>
    <row r="218" spans="1:119" s="46" customFormat="1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</row>
    <row r="219" spans="1:119" s="46" customFormat="1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</row>
    <row r="220" spans="1:119" s="46" customFormat="1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</row>
    <row r="221" spans="1:119" s="46" customFormat="1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</row>
    <row r="222" spans="1:119" s="46" customFormat="1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</row>
    <row r="223" spans="1:119" s="46" customFormat="1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</row>
    <row r="224" spans="1:119" s="46" customFormat="1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</row>
    <row r="225" spans="1:119" s="46" customFormat="1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</row>
    <row r="226" spans="1:119" s="46" customFormat="1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</row>
    <row r="227" spans="1:119" s="46" customFormat="1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</row>
    <row r="228" spans="1:119" s="46" customFormat="1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</row>
    <row r="229" spans="1:119" s="46" customFormat="1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</row>
    <row r="230" spans="1:119" s="46" customFormat="1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</row>
    <row r="231" spans="1:119" s="46" customFormat="1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</row>
    <row r="232" spans="1:119" s="46" customFormat="1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</row>
    <row r="233" spans="1:119" s="46" customFormat="1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</row>
    <row r="234" spans="1:119" s="46" customFormat="1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</row>
    <row r="235" spans="1:119" s="46" customFormat="1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</row>
    <row r="236" spans="1:119" s="46" customFormat="1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</row>
    <row r="237" spans="1:119" s="46" customFormat="1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</row>
    <row r="238" spans="1:119" s="46" customFormat="1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</row>
    <row r="239" spans="1:119" s="46" customFormat="1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</row>
    <row r="240" spans="1:119" s="46" customFormat="1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</row>
    <row r="241" spans="1:119" s="46" customFormat="1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</row>
    <row r="242" spans="1:119" s="46" customFormat="1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</row>
    <row r="243" spans="1:119" s="46" customFormat="1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</row>
    <row r="244" spans="1:119" s="46" customFormat="1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</row>
    <row r="245" spans="1:119" s="46" customFormat="1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</row>
    <row r="246" spans="1:119" s="46" customFormat="1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</row>
    <row r="247" spans="1:119" s="46" customFormat="1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</row>
    <row r="248" spans="1:119" s="46" customFormat="1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</row>
    <row r="249" spans="1:119" s="46" customFormat="1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</row>
    <row r="250" spans="1:119" s="46" customFormat="1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</row>
    <row r="251" spans="1:119" s="46" customFormat="1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</row>
    <row r="252" spans="1:119" s="46" customFormat="1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</row>
    <row r="253" spans="1:119" s="46" customFormat="1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</row>
    <row r="254" spans="1:119" s="46" customFormat="1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</row>
    <row r="255" spans="1:119" s="46" customFormat="1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</row>
    <row r="256" spans="1:119" s="46" customFormat="1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</row>
    <row r="257" spans="1:119" s="46" customFormat="1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</row>
    <row r="258" spans="1:119" s="46" customFormat="1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</row>
    <row r="259" spans="1:119" s="46" customFormat="1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</row>
    <row r="260" spans="1:119" s="46" customFormat="1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</row>
    <row r="261" spans="1:119" s="46" customFormat="1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</row>
    <row r="262" spans="1:119" s="46" customFormat="1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</row>
    <row r="263" spans="1:119" s="46" customFormat="1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</row>
    <row r="264" spans="1:119" s="46" customFormat="1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</row>
    <row r="265" spans="1:119" s="46" customFormat="1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</row>
    <row r="266" spans="1:119" s="46" customFormat="1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</row>
    <row r="267" spans="1:119" s="46" customFormat="1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</row>
    <row r="268" spans="1:119" s="46" customFormat="1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</row>
    <row r="269" spans="1:119" s="46" customFormat="1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</row>
    <row r="270" spans="1:119" s="46" customFormat="1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</row>
    <row r="271" spans="1:119" s="46" customFormat="1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</row>
    <row r="272" spans="1:119" s="46" customFormat="1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</row>
    <row r="273" spans="1:119" s="46" customFormat="1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</row>
    <row r="274" spans="1:119" s="46" customFormat="1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</row>
    <row r="275" spans="1:119" s="46" customFormat="1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</row>
    <row r="276" spans="1:119" s="46" customFormat="1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</row>
    <row r="277" spans="1:119" s="46" customFormat="1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</row>
    <row r="278" spans="1:119" s="46" customFormat="1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</row>
    <row r="279" spans="1:119" s="46" customFormat="1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</row>
    <row r="280" spans="1:119" s="46" customFormat="1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</row>
    <row r="281" spans="1:119" s="46" customFormat="1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</row>
    <row r="282" spans="1:119" s="46" customFormat="1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</row>
    <row r="283" spans="1:119" s="46" customFormat="1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</row>
    <row r="284" spans="1:119" s="46" customFormat="1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</row>
    <row r="285" spans="1:119" s="46" customFormat="1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</row>
    <row r="286" spans="1:119" s="46" customFormat="1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</row>
    <row r="287" spans="1:119" s="46" customFormat="1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</row>
    <row r="288" spans="1:119" s="46" customFormat="1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</row>
    <row r="289" spans="1:119" s="46" customFormat="1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</row>
    <row r="290" spans="1:119" s="46" customFormat="1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</row>
    <row r="291" spans="1:119" s="46" customFormat="1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</row>
    <row r="292" spans="1:119" s="46" customFormat="1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</row>
    <row r="293" spans="1:119" s="46" customFormat="1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</row>
    <row r="294" spans="1:119" s="46" customFormat="1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</row>
    <row r="295" spans="1:119" s="46" customFormat="1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</row>
    <row r="296" spans="1:119" s="46" customFormat="1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</row>
    <row r="297" spans="1:119" s="46" customFormat="1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</row>
    <row r="298" spans="1:119" s="46" customFormat="1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</row>
    <row r="299" spans="1:119" s="46" customFormat="1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</row>
    <row r="300" spans="1:119" s="46" customFormat="1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</row>
    <row r="301" spans="1:119" s="46" customFormat="1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</row>
    <row r="302" spans="1:119" s="46" customFormat="1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</row>
    <row r="303" spans="1:119" s="46" customFormat="1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</row>
    <row r="304" spans="1:119" s="46" customFormat="1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</row>
    <row r="305" spans="1:119" s="46" customFormat="1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</row>
    <row r="306" spans="1:119" s="46" customFormat="1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</row>
    <row r="307" spans="1:119" s="46" customFormat="1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</row>
    <row r="308" spans="1:119" s="46" customFormat="1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</row>
    <row r="309" spans="1:119" s="46" customFormat="1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</row>
    <row r="310" spans="1:119" s="46" customFormat="1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</row>
    <row r="311" spans="1:119" s="46" customFormat="1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</row>
    <row r="312" spans="1:119" s="46" customFormat="1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</row>
    <row r="313" spans="1:119" s="46" customFormat="1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</row>
    <row r="314" spans="1:119" s="46" customFormat="1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</row>
    <row r="315" spans="1:119" s="46" customFormat="1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</row>
    <row r="316" spans="1:119" s="46" customFormat="1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</row>
    <row r="317" spans="1:119" s="46" customFormat="1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</row>
    <row r="318" spans="1:119" s="46" customFormat="1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</row>
    <row r="319" spans="1:119" s="46" customFormat="1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</row>
    <row r="320" spans="1:119" s="46" customFormat="1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</row>
    <row r="321" spans="1:119" s="46" customFormat="1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</row>
    <row r="322" spans="1:119" s="46" customFormat="1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</row>
    <row r="323" spans="1:119" s="46" customFormat="1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</row>
    <row r="324" spans="1:119" s="46" customFormat="1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</row>
    <row r="325" spans="1:119" s="46" customFormat="1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</row>
    <row r="326" spans="1:119" s="46" customFormat="1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</row>
    <row r="327" spans="1:119" s="46" customFormat="1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</row>
    <row r="328" spans="1:119" s="46" customFormat="1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</row>
    <row r="329" spans="1:119" s="46" customFormat="1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</row>
    <row r="330" spans="1:119" s="46" customFormat="1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</row>
    <row r="331" spans="1:119" s="46" customFormat="1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</row>
    <row r="332" spans="1:119" s="46" customFormat="1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</row>
    <row r="333" spans="1:119" s="46" customFormat="1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</row>
    <row r="334" spans="1:119" s="46" customFormat="1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</row>
    <row r="335" spans="1:119" s="46" customFormat="1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</row>
    <row r="336" spans="1:119" s="46" customFormat="1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</row>
    <row r="337" spans="1:119" s="46" customFormat="1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</row>
    <row r="338" spans="1:119" s="46" customFormat="1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</row>
    <row r="339" spans="1:119" s="46" customFormat="1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</row>
    <row r="340" spans="1:119" s="46" customFormat="1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</row>
    <row r="341" spans="1:119" s="46" customFormat="1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</row>
    <row r="342" spans="1:119" s="46" customFormat="1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</row>
    <row r="343" spans="1:119" s="46" customFormat="1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</row>
    <row r="344" spans="1:119" s="46" customFormat="1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</row>
    <row r="345" spans="1:119" s="46" customFormat="1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</row>
    <row r="346" spans="1:119" s="46" customFormat="1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</row>
    <row r="347" spans="1:119" s="46" customFormat="1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</row>
    <row r="348" spans="1:119" s="46" customFormat="1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</row>
    <row r="349" spans="1:119" s="46" customFormat="1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</row>
    <row r="350" spans="1:119" s="46" customFormat="1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</row>
    <row r="351" spans="1:119" s="46" customFormat="1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</row>
    <row r="352" spans="1:119" s="46" customFormat="1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</row>
    <row r="353" spans="1:119" s="46" customFormat="1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</row>
    <row r="354" spans="1:119" s="46" customFormat="1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</row>
    <row r="355" spans="1:119" s="46" customFormat="1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</row>
    <row r="356" spans="1:119" s="46" customFormat="1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</row>
    <row r="357" spans="1:119" s="46" customFormat="1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</row>
    <row r="358" spans="1:119" s="46" customFormat="1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</row>
    <row r="359" spans="1:119" s="46" customFormat="1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</row>
    <row r="360" spans="1:119" s="46" customFormat="1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</row>
    <row r="361" spans="1:119" s="46" customFormat="1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</row>
  </sheetData>
  <sheetProtection password="C62A" sheet="1" objects="1" scenarios="1" selectLockedCells="1"/>
  <mergeCells count="152">
    <mergeCell ref="K61:T61"/>
    <mergeCell ref="AO54:AP54"/>
    <mergeCell ref="AR54:AS54"/>
    <mergeCell ref="AY54:BA54"/>
    <mergeCell ref="BB54:BD54"/>
    <mergeCell ref="K55:T55"/>
    <mergeCell ref="K58:T58"/>
    <mergeCell ref="K52:T52"/>
    <mergeCell ref="AY52:BA52"/>
    <mergeCell ref="BB52:BD52"/>
    <mergeCell ref="AO53:AP53"/>
    <mergeCell ref="AR53:AS53"/>
    <mergeCell ref="AY53:BA53"/>
    <mergeCell ref="BB53:BD53"/>
    <mergeCell ref="AY48:BD48"/>
    <mergeCell ref="AF49:AL50"/>
    <mergeCell ref="AM49:AP49"/>
    <mergeCell ref="AQ49:AT49"/>
    <mergeCell ref="AU49:AX49"/>
    <mergeCell ref="AY49:BD49"/>
    <mergeCell ref="AM50:AP50"/>
    <mergeCell ref="AQ50:AT50"/>
    <mergeCell ref="AU50:AX50"/>
    <mergeCell ref="AY50:BD50"/>
    <mergeCell ref="BN46:BP46"/>
    <mergeCell ref="D47:M47"/>
    <mergeCell ref="O47:X47"/>
    <mergeCell ref="AF47:AI47"/>
    <mergeCell ref="AJ47:AO47"/>
    <mergeCell ref="AP47:AU47"/>
    <mergeCell ref="AV47:AX47"/>
    <mergeCell ref="AY47:BD47"/>
    <mergeCell ref="AF46:AI46"/>
    <mergeCell ref="AJ46:AO46"/>
    <mergeCell ref="AP46:AU46"/>
    <mergeCell ref="AV46:AX46"/>
    <mergeCell ref="AY46:BD46"/>
    <mergeCell ref="BK46:BM46"/>
    <mergeCell ref="D45:M45"/>
    <mergeCell ref="AF45:AI45"/>
    <mergeCell ref="AJ45:AO45"/>
    <mergeCell ref="AP45:AU45"/>
    <mergeCell ref="AV45:AX45"/>
    <mergeCell ref="AY45:BD45"/>
    <mergeCell ref="AY42:BD42"/>
    <mergeCell ref="AY43:BD43"/>
    <mergeCell ref="D44:AD44"/>
    <mergeCell ref="AF44:AI44"/>
    <mergeCell ref="AJ44:AO44"/>
    <mergeCell ref="AP44:AU44"/>
    <mergeCell ref="AV44:AX44"/>
    <mergeCell ref="AY44:BD44"/>
    <mergeCell ref="D42:M42"/>
    <mergeCell ref="O42:X42"/>
    <mergeCell ref="AF42:AI42"/>
    <mergeCell ref="AJ42:AO42"/>
    <mergeCell ref="AP42:AU42"/>
    <mergeCell ref="AV42:AX42"/>
    <mergeCell ref="AY40:BD40"/>
    <mergeCell ref="O41:X41"/>
    <mergeCell ref="AF41:AI41"/>
    <mergeCell ref="AJ41:AO41"/>
    <mergeCell ref="AP41:AU41"/>
    <mergeCell ref="AV41:AX41"/>
    <mergeCell ref="AY41:BD41"/>
    <mergeCell ref="D40:M40"/>
    <mergeCell ref="O40:X40"/>
    <mergeCell ref="AF40:AI40"/>
    <mergeCell ref="AJ40:AO40"/>
    <mergeCell ref="AP40:AU40"/>
    <mergeCell ref="AV40:AX40"/>
    <mergeCell ref="AP37:AU37"/>
    <mergeCell ref="AV37:AX37"/>
    <mergeCell ref="AY37:BD37"/>
    <mergeCell ref="AY38:BD38"/>
    <mergeCell ref="D39:AD39"/>
    <mergeCell ref="AF39:AI39"/>
    <mergeCell ref="AJ39:AO39"/>
    <mergeCell ref="AP39:AU39"/>
    <mergeCell ref="AV39:AX39"/>
    <mergeCell ref="AY39:BD39"/>
    <mergeCell ref="D37:L37"/>
    <mergeCell ref="N37:Q37"/>
    <mergeCell ref="S37:V37"/>
    <mergeCell ref="X37:AC37"/>
    <mergeCell ref="AF37:AI37"/>
    <mergeCell ref="AJ37:AO37"/>
    <mergeCell ref="AY35:BD35"/>
    <mergeCell ref="AF36:AI36"/>
    <mergeCell ref="AJ36:AO36"/>
    <mergeCell ref="AP36:AU36"/>
    <mergeCell ref="AV36:AX36"/>
    <mergeCell ref="AY36:BD36"/>
    <mergeCell ref="D35:L35"/>
    <mergeCell ref="N35:V35"/>
    <mergeCell ref="AF35:AI35"/>
    <mergeCell ref="AJ35:AO35"/>
    <mergeCell ref="AP35:AU35"/>
    <mergeCell ref="AV35:AX35"/>
    <mergeCell ref="AV32:AX32"/>
    <mergeCell ref="AY32:BD32"/>
    <mergeCell ref="X33:AC33"/>
    <mergeCell ref="D34:AD34"/>
    <mergeCell ref="AF34:AI34"/>
    <mergeCell ref="AJ34:AO34"/>
    <mergeCell ref="AP34:AU34"/>
    <mergeCell ref="AV34:AX34"/>
    <mergeCell ref="AY34:BD34"/>
    <mergeCell ref="D32:K32"/>
    <mergeCell ref="M32:V32"/>
    <mergeCell ref="X32:AC32"/>
    <mergeCell ref="AF32:AI32"/>
    <mergeCell ref="AJ32:AO32"/>
    <mergeCell ref="AP32:AU32"/>
    <mergeCell ref="AV30:AX30"/>
    <mergeCell ref="AY30:BD30"/>
    <mergeCell ref="X31:AC31"/>
    <mergeCell ref="AF31:AI31"/>
    <mergeCell ref="AJ31:AO31"/>
    <mergeCell ref="AP31:AU31"/>
    <mergeCell ref="AV31:AX31"/>
    <mergeCell ref="AY31:BD31"/>
    <mergeCell ref="D30:K30"/>
    <mergeCell ref="M30:V30"/>
    <mergeCell ref="X30:AC30"/>
    <mergeCell ref="AF30:AI30"/>
    <mergeCell ref="AJ30:AO30"/>
    <mergeCell ref="AP30:AU30"/>
    <mergeCell ref="AJ28:AO28"/>
    <mergeCell ref="AP28:AU28"/>
    <mergeCell ref="AV28:AX28"/>
    <mergeCell ref="AY28:BD28"/>
    <mergeCell ref="D29:AD29"/>
    <mergeCell ref="AF29:AI29"/>
    <mergeCell ref="AJ29:AO29"/>
    <mergeCell ref="AP29:AU29"/>
    <mergeCell ref="AV29:AX29"/>
    <mergeCell ref="AY29:BD29"/>
    <mergeCell ref="K20:AD20"/>
    <mergeCell ref="K22:AD22"/>
    <mergeCell ref="K24:P24"/>
    <mergeCell ref="AF24:AM24"/>
    <mergeCell ref="AO24:BC24"/>
    <mergeCell ref="D27:AD27"/>
    <mergeCell ref="AF27:BD27"/>
    <mergeCell ref="C3:BD3"/>
    <mergeCell ref="K10:AD10"/>
    <mergeCell ref="K12:AD12"/>
    <mergeCell ref="K14:T14"/>
    <mergeCell ref="Z14:AD14"/>
    <mergeCell ref="K16:Q16"/>
    <mergeCell ref="Z16:AD16"/>
  </mergeCells>
  <printOptions horizontalCentered="1"/>
  <pageMargins left="0.25" right="0" top="0" bottom="0" header="0.05" footer="0.05"/>
  <pageSetup scale="6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Scroll Bar 1">
              <controlPr defaultSize="0" print="0" autoPict="0">
                <anchor moveWithCells="1">
                  <from>
                    <xdr:col>3</xdr:col>
                    <xdr:colOff>0</xdr:colOff>
                    <xdr:row>29</xdr:row>
                    <xdr:rowOff>171450</xdr:rowOff>
                  </from>
                  <to>
                    <xdr:col>10</xdr:col>
                    <xdr:colOff>184150</xdr:colOff>
                    <xdr:row>30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Scroll Bar 2">
              <controlPr defaultSize="0" print="0" autoPict="0">
                <anchor moveWithCells="1">
                  <from>
                    <xdr:col>12</xdr:col>
                    <xdr:colOff>31750</xdr:colOff>
                    <xdr:row>29</xdr:row>
                    <xdr:rowOff>165100</xdr:rowOff>
                  </from>
                  <to>
                    <xdr:col>21</xdr:col>
                    <xdr:colOff>184150</xdr:colOff>
                    <xdr:row>30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croll Bar 3">
              <controlPr locked="0" defaultSize="0" print="0" autoPict="0">
                <anchor moveWithCells="1">
                  <from>
                    <xdr:col>3</xdr:col>
                    <xdr:colOff>0</xdr:colOff>
                    <xdr:row>34</xdr:row>
                    <xdr:rowOff>171450</xdr:rowOff>
                  </from>
                  <to>
                    <xdr:col>12</xdr:col>
                    <xdr:colOff>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Scroll Bar 4">
              <controlPr locked="0" defaultSize="0" print="0" autoPict="0">
                <anchor moveWithCells="1">
                  <from>
                    <xdr:col>13</xdr:col>
                    <xdr:colOff>12700</xdr:colOff>
                    <xdr:row>34</xdr:row>
                    <xdr:rowOff>184150</xdr:rowOff>
                  </from>
                  <to>
                    <xdr:col>21</xdr:col>
                    <xdr:colOff>165100</xdr:colOff>
                    <xdr:row>35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Scroll Bar 5">
              <controlPr locked="0" defaultSize="0" print="0" autoPict="0">
                <anchor moveWithCells="1">
                  <from>
                    <xdr:col>3</xdr:col>
                    <xdr:colOff>0</xdr:colOff>
                    <xdr:row>39</xdr:row>
                    <xdr:rowOff>184150</xdr:rowOff>
                  </from>
                  <to>
                    <xdr:col>12</xdr:col>
                    <xdr:colOff>146050</xdr:colOff>
                    <xdr:row>40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Scroll Bar 6">
              <controlPr locked="0" defaultSize="0" print="0" autoPict="0">
                <anchor moveWithCells="1">
                  <from>
                    <xdr:col>14</xdr:col>
                    <xdr:colOff>19050</xdr:colOff>
                    <xdr:row>40</xdr:row>
                    <xdr:rowOff>0</xdr:rowOff>
                  </from>
                  <to>
                    <xdr:col>23</xdr:col>
                    <xdr:colOff>146050</xdr:colOff>
                    <xdr:row>40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Scroll Bar 7">
              <controlPr defaultSize="0" print="0" autoPict="0">
                <anchor moveWithCells="1">
                  <from>
                    <xdr:col>10</xdr:col>
                    <xdr:colOff>31750</xdr:colOff>
                    <xdr:row>50</xdr:row>
                    <xdr:rowOff>31750</xdr:rowOff>
                  </from>
                  <to>
                    <xdr:col>20</xdr:col>
                    <xdr:colOff>0</xdr:colOff>
                    <xdr:row>50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Scroll Bar 8">
              <controlPr defaultSize="0" print="0" autoPict="0">
                <anchor moveWithCells="1">
                  <from>
                    <xdr:col>10</xdr:col>
                    <xdr:colOff>31750</xdr:colOff>
                    <xdr:row>53</xdr:row>
                    <xdr:rowOff>19050</xdr:rowOff>
                  </from>
                  <to>
                    <xdr:col>19</xdr:col>
                    <xdr:colOff>171450</xdr:colOff>
                    <xdr:row>53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Scroll Bar 9">
              <controlPr defaultSize="0" print="0" autoPict="0">
                <anchor moveWithCells="1">
                  <from>
                    <xdr:col>10</xdr:col>
                    <xdr:colOff>31750</xdr:colOff>
                    <xdr:row>55</xdr:row>
                    <xdr:rowOff>184150</xdr:rowOff>
                  </from>
                  <to>
                    <xdr:col>20</xdr:col>
                    <xdr:colOff>0</xdr:colOff>
                    <xdr:row>56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Scroll Bar 10">
              <controlPr defaultSize="0" print="0" autoPict="0">
                <anchor moveWithCells="1">
                  <from>
                    <xdr:col>10</xdr:col>
                    <xdr:colOff>38100</xdr:colOff>
                    <xdr:row>58</xdr:row>
                    <xdr:rowOff>190500</xdr:rowOff>
                  </from>
                  <to>
                    <xdr:col>20</xdr:col>
                    <xdr:colOff>12700</xdr:colOff>
                    <xdr:row>59</xdr:row>
                    <xdr:rowOff>184150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Scroll Bar 11">
              <controlPr defaultSize="0" print="0" autoPict="0">
                <anchor moveWithCells="1">
                  <from>
                    <xdr:col>14</xdr:col>
                    <xdr:colOff>31750</xdr:colOff>
                    <xdr:row>45</xdr:row>
                    <xdr:rowOff>0</xdr:rowOff>
                  </from>
                  <to>
                    <xdr:col>23</xdr:col>
                    <xdr:colOff>152400</xdr:colOff>
                    <xdr:row>45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Scroll Bar 12">
              <controlPr defaultSize="0" print="0" autoPict="0">
                <anchor moveWithCells="1">
                  <from>
                    <xdr:col>23</xdr:col>
                    <xdr:colOff>12700</xdr:colOff>
                    <xdr:row>34</xdr:row>
                    <xdr:rowOff>171450</xdr:rowOff>
                  </from>
                  <to>
                    <xdr:col>29</xdr:col>
                    <xdr:colOff>12700</xdr:colOff>
                    <xdr:row>35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Scroll Bar 13">
              <controlPr defaultSize="0" print="0" autoPict="0">
                <anchor moveWithCells="1">
                  <from>
                    <xdr:col>3</xdr:col>
                    <xdr:colOff>19050</xdr:colOff>
                    <xdr:row>45</xdr:row>
                    <xdr:rowOff>12700</xdr:rowOff>
                  </from>
                  <to>
                    <xdr:col>13</xdr:col>
                    <xdr:colOff>184150</xdr:colOff>
                    <xdr:row>45</xdr:row>
                    <xdr:rowOff>184150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ADI TO DEALER</vt:lpstr>
      <vt:lpstr>Sheet1</vt:lpstr>
      <vt:lpstr>LPO</vt:lpstr>
      <vt:lpstr>RPO</vt:lpstr>
      <vt:lpstr>'ADI TO DEALER'!Print_Area</vt:lpstr>
      <vt:lpstr>LPO!Print_Area</vt:lpstr>
      <vt:lpstr>RPO!Print_Area</vt:lpstr>
    </vt:vector>
  </TitlesOfParts>
  <Company>Penda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Petrangelo</dc:creator>
  <cp:lastModifiedBy>Eric</cp:lastModifiedBy>
  <cp:lastPrinted>2016-01-24T04:22:35Z</cp:lastPrinted>
  <dcterms:created xsi:type="dcterms:W3CDTF">2015-10-12T13:47:46Z</dcterms:created>
  <dcterms:modified xsi:type="dcterms:W3CDTF">2016-05-06T19:31:42Z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